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Záloha notebook Vlado 4.1.2020\ZŠsMŠ Kamienka - v.o. § 117 ZoVO, Podlaha telocvične 04 2021\"/>
    </mc:Choice>
  </mc:AlternateContent>
  <xr:revisionPtr revIDLastSave="0" documentId="13_ncr:1_{A492BA4E-C2E8-44B4-A487-F64BB82AE47A}" xr6:coauthVersionLast="46" xr6:coauthVersionMax="46" xr10:uidLastSave="{00000000-0000-0000-0000-000000000000}"/>
  <bookViews>
    <workbookView xWindow="108" yWindow="1056" windowWidth="14352" windowHeight="11184" xr2:uid="{00000000-000D-0000-FFFF-FFFF00000000}"/>
  </bookViews>
  <sheets>
    <sheet name="Rekapitulácia stavby" sheetId="1" r:id="rId1"/>
    <sheet name="001 - Športová podlaha" sheetId="2" r:id="rId2"/>
    <sheet name="002d - Podkladové vrstvy ..." sheetId="3" r:id="rId3"/>
    <sheet name="003 - Športové zariadenie" sheetId="4" r:id="rId4"/>
  </sheets>
  <definedNames>
    <definedName name="_xlnm._FilterDatabase" localSheetId="1" hidden="1">'001 - Športová podlaha'!$C$123:$K$165</definedName>
    <definedName name="_xlnm._FilterDatabase" localSheetId="2" hidden="1">'002d - Podkladové vrstvy ...'!$C$126:$K$154</definedName>
    <definedName name="_xlnm._FilterDatabase" localSheetId="3" hidden="1">'003 - Športové zariadenie'!$C$121:$K$129</definedName>
    <definedName name="_xlnm.Print_Titles" localSheetId="1">'001 - Športová podlaha'!$123:$123</definedName>
    <definedName name="_xlnm.Print_Titles" localSheetId="2">'002d - Podkladové vrstvy ...'!$126:$126</definedName>
    <definedName name="_xlnm.Print_Titles" localSheetId="3">'003 - Športové zariadenie'!$121:$121</definedName>
    <definedName name="_xlnm.Print_Titles" localSheetId="0">'Rekapitulácia stavby'!$92:$92</definedName>
    <definedName name="_xlnm.Print_Area" localSheetId="1">'001 - Športová podlaha'!$C$4:$J$76,'001 - Športová podlaha'!$C$109:$J$165</definedName>
    <definedName name="_xlnm.Print_Area" localSheetId="2">'002d - Podkladové vrstvy ...'!$C$4:$J$76,'002d - Podkladové vrstvy ...'!$C$112:$J$154</definedName>
    <definedName name="_xlnm.Print_Area" localSheetId="3">'003 - Športové zariadenie'!$C$4:$J$76,'003 - Športové zariadenie'!$C$107:$J$129</definedName>
    <definedName name="_xlnm.Print_Area" localSheetId="0">'Rekapitulácia stavby'!$D$4:$AO$76,'Rekapitulácia stavby'!$C$82:$AQ$99</definedName>
  </definedNames>
  <calcPr calcId="191029"/>
</workbook>
</file>

<file path=xl/calcChain.xml><?xml version="1.0" encoding="utf-8"?>
<calcChain xmlns="http://schemas.openxmlformats.org/spreadsheetml/2006/main">
  <c r="E26" i="4" l="1"/>
  <c r="J94" i="4" s="1"/>
  <c r="E26" i="3"/>
  <c r="J94" i="3" s="1"/>
  <c r="J17" i="4"/>
  <c r="J16" i="4"/>
  <c r="E17" i="4"/>
  <c r="J17" i="3"/>
  <c r="J16" i="3"/>
  <c r="E17" i="3"/>
  <c r="F93" i="3" s="1"/>
  <c r="J17" i="2"/>
  <c r="J16" i="2"/>
  <c r="E17" i="2"/>
  <c r="F120" i="2" s="1"/>
  <c r="J39" i="4"/>
  <c r="J38" i="4"/>
  <c r="AY98" i="1"/>
  <c r="J37" i="4"/>
  <c r="AX98" i="1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P124" i="4"/>
  <c r="P123" i="4"/>
  <c r="P122" i="4"/>
  <c r="AU98" i="1" s="1"/>
  <c r="J118" i="4"/>
  <c r="F118" i="4"/>
  <c r="F116" i="4"/>
  <c r="E114" i="4"/>
  <c r="J93" i="4"/>
  <c r="F93" i="4"/>
  <c r="F91" i="4"/>
  <c r="E89" i="4"/>
  <c r="J20" i="4"/>
  <c r="E20" i="4"/>
  <c r="F119" i="4" s="1"/>
  <c r="J19" i="4"/>
  <c r="J14" i="4"/>
  <c r="J116" i="4" s="1"/>
  <c r="E7" i="4"/>
  <c r="E110" i="4" s="1"/>
  <c r="J129" i="3"/>
  <c r="J39" i="3"/>
  <c r="J38" i="3"/>
  <c r="AY97" i="1" s="1"/>
  <c r="J37" i="3"/>
  <c r="AX97" i="1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T136" i="3" s="1"/>
  <c r="R137" i="3"/>
  <c r="R136" i="3"/>
  <c r="P137" i="3"/>
  <c r="P136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J100" i="3"/>
  <c r="J124" i="3"/>
  <c r="J123" i="3"/>
  <c r="F121" i="3"/>
  <c r="E119" i="3"/>
  <c r="J93" i="3"/>
  <c r="F91" i="3"/>
  <c r="E89" i="3"/>
  <c r="J20" i="3"/>
  <c r="E20" i="3"/>
  <c r="F124" i="3" s="1"/>
  <c r="J19" i="3"/>
  <c r="J14" i="3"/>
  <c r="J91" i="3" s="1"/>
  <c r="E7" i="3"/>
  <c r="E115" i="3" s="1"/>
  <c r="J39" i="2"/>
  <c r="J38" i="2"/>
  <c r="AY96" i="1"/>
  <c r="J37" i="2"/>
  <c r="AX96" i="1" s="1"/>
  <c r="BI161" i="2"/>
  <c r="BH161" i="2"/>
  <c r="BG161" i="2"/>
  <c r="BE161" i="2"/>
  <c r="T161" i="2"/>
  <c r="T160" i="2"/>
  <c r="R161" i="2"/>
  <c r="R160" i="2"/>
  <c r="P161" i="2"/>
  <c r="P160" i="2" s="1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J121" i="2"/>
  <c r="J120" i="2"/>
  <c r="F118" i="2"/>
  <c r="E116" i="2"/>
  <c r="J94" i="2"/>
  <c r="J93" i="2"/>
  <c r="F91" i="2"/>
  <c r="E89" i="2"/>
  <c r="J20" i="2"/>
  <c r="E20" i="2"/>
  <c r="F94" i="2" s="1"/>
  <c r="J19" i="2"/>
  <c r="J14" i="2"/>
  <c r="J118" i="2" s="1"/>
  <c r="E7" i="2"/>
  <c r="E85" i="2" s="1"/>
  <c r="L90" i="1"/>
  <c r="AM90" i="1"/>
  <c r="AM89" i="1"/>
  <c r="L89" i="1"/>
  <c r="AM87" i="1"/>
  <c r="L87" i="1"/>
  <c r="L85" i="1"/>
  <c r="L84" i="1"/>
  <c r="BK129" i="4"/>
  <c r="J127" i="4"/>
  <c r="BK125" i="4"/>
  <c r="J125" i="4"/>
  <c r="J152" i="3"/>
  <c r="BK146" i="3"/>
  <c r="J140" i="3"/>
  <c r="BK133" i="3"/>
  <c r="J131" i="3"/>
  <c r="J161" i="2"/>
  <c r="J159" i="2"/>
  <c r="BK141" i="2"/>
  <c r="J137" i="2"/>
  <c r="BK133" i="2"/>
  <c r="BK131" i="2"/>
  <c r="BK129" i="2"/>
  <c r="J129" i="4"/>
  <c r="BK127" i="4"/>
  <c r="J154" i="3"/>
  <c r="BK150" i="3"/>
  <c r="BK148" i="3"/>
  <c r="BK144" i="3"/>
  <c r="BK142" i="3"/>
  <c r="J137" i="3"/>
  <c r="J133" i="3"/>
  <c r="BK161" i="2"/>
  <c r="BK151" i="2"/>
  <c r="BK149" i="2"/>
  <c r="J147" i="2"/>
  <c r="BK145" i="2"/>
  <c r="J143" i="2"/>
  <c r="BK139" i="2"/>
  <c r="BK137" i="2"/>
  <c r="J131" i="2"/>
  <c r="J129" i="2"/>
  <c r="J127" i="2"/>
  <c r="BK154" i="3"/>
  <c r="BK152" i="3"/>
  <c r="J142" i="3"/>
  <c r="BK137" i="3"/>
  <c r="J134" i="3"/>
  <c r="BK131" i="3"/>
  <c r="J157" i="2"/>
  <c r="J153" i="2"/>
  <c r="J151" i="2"/>
  <c r="J145" i="2"/>
  <c r="BK143" i="2"/>
  <c r="BK135" i="2"/>
  <c r="BK127" i="2"/>
  <c r="F39" i="4"/>
  <c r="J150" i="3"/>
  <c r="J148" i="3"/>
  <c r="J146" i="3"/>
  <c r="J144" i="3"/>
  <c r="BK140" i="3"/>
  <c r="BK134" i="3"/>
  <c r="BK159" i="2"/>
  <c r="BK157" i="2"/>
  <c r="BK153" i="2"/>
  <c r="J149" i="2"/>
  <c r="BK147" i="2"/>
  <c r="J141" i="2"/>
  <c r="J139" i="2"/>
  <c r="J135" i="2"/>
  <c r="J133" i="2"/>
  <c r="AS95" i="1"/>
  <c r="J119" i="4" l="1"/>
  <c r="F123" i="3"/>
  <c r="F93" i="2"/>
  <c r="BK126" i="2"/>
  <c r="BK136" i="2"/>
  <c r="J136" i="2" s="1"/>
  <c r="J101" i="2" s="1"/>
  <c r="P126" i="2"/>
  <c r="P136" i="2"/>
  <c r="BK130" i="3"/>
  <c r="R130" i="3"/>
  <c r="R128" i="3" s="1"/>
  <c r="P139" i="3"/>
  <c r="R149" i="3"/>
  <c r="R126" i="2"/>
  <c r="R136" i="2"/>
  <c r="T130" i="3"/>
  <c r="T128" i="3" s="1"/>
  <c r="BK139" i="3"/>
  <c r="J139" i="3" s="1"/>
  <c r="J104" i="3" s="1"/>
  <c r="T139" i="3"/>
  <c r="P149" i="3"/>
  <c r="R124" i="4"/>
  <c r="R123" i="4"/>
  <c r="R122" i="4" s="1"/>
  <c r="T126" i="2"/>
  <c r="T136" i="2"/>
  <c r="P130" i="3"/>
  <c r="P128" i="3" s="1"/>
  <c r="R139" i="3"/>
  <c r="R138" i="3" s="1"/>
  <c r="BK149" i="3"/>
  <c r="J149" i="3" s="1"/>
  <c r="J105" i="3" s="1"/>
  <c r="T149" i="3"/>
  <c r="BK124" i="4"/>
  <c r="BK123" i="4" s="1"/>
  <c r="J123" i="4" s="1"/>
  <c r="J99" i="4" s="1"/>
  <c r="T124" i="4"/>
  <c r="T123" i="4" s="1"/>
  <c r="T122" i="4" s="1"/>
  <c r="F121" i="2"/>
  <c r="BF129" i="2"/>
  <c r="BF145" i="2"/>
  <c r="BF161" i="2"/>
  <c r="E85" i="3"/>
  <c r="BF142" i="3"/>
  <c r="BF148" i="3"/>
  <c r="J91" i="2"/>
  <c r="BF127" i="2"/>
  <c r="BF133" i="2"/>
  <c r="BF137" i="2"/>
  <c r="BF143" i="2"/>
  <c r="BF149" i="2"/>
  <c r="BF153" i="2"/>
  <c r="BK160" i="2"/>
  <c r="J160" i="2" s="1"/>
  <c r="J102" i="2" s="1"/>
  <c r="F94" i="3"/>
  <c r="BF134" i="3"/>
  <c r="BF137" i="3"/>
  <c r="BF144" i="3"/>
  <c r="BF154" i="3"/>
  <c r="BK136" i="3"/>
  <c r="J136" i="3"/>
  <c r="J102" i="3" s="1"/>
  <c r="E112" i="2"/>
  <c r="BF131" i="2"/>
  <c r="BF135" i="2"/>
  <c r="BF139" i="2"/>
  <c r="BF141" i="2"/>
  <c r="BF147" i="2"/>
  <c r="BF157" i="2"/>
  <c r="BF159" i="2"/>
  <c r="J121" i="3"/>
  <c r="BF131" i="3"/>
  <c r="BF150" i="3"/>
  <c r="BF152" i="3"/>
  <c r="J91" i="4"/>
  <c r="F94" i="4"/>
  <c r="BF125" i="4"/>
  <c r="BF129" i="4"/>
  <c r="BF151" i="2"/>
  <c r="BF133" i="3"/>
  <c r="BF140" i="3"/>
  <c r="BF146" i="3"/>
  <c r="E85" i="4"/>
  <c r="BF127" i="4"/>
  <c r="BD98" i="1"/>
  <c r="F38" i="2"/>
  <c r="BC96" i="1" s="1"/>
  <c r="F37" i="3"/>
  <c r="BB97" i="1"/>
  <c r="F37" i="4"/>
  <c r="BB98" i="1"/>
  <c r="J35" i="3"/>
  <c r="AV97" i="1"/>
  <c r="F35" i="3"/>
  <c r="AZ97" i="1"/>
  <c r="F39" i="2"/>
  <c r="BD96" i="1" s="1"/>
  <c r="F39" i="3"/>
  <c r="BD97" i="1"/>
  <c r="F35" i="2"/>
  <c r="AZ96" i="1"/>
  <c r="F38" i="3"/>
  <c r="BC97" i="1"/>
  <c r="F35" i="4"/>
  <c r="AZ98" i="1" s="1"/>
  <c r="F38" i="4"/>
  <c r="BC98" i="1"/>
  <c r="J35" i="2"/>
  <c r="AV96" i="1" s="1"/>
  <c r="J35" i="4"/>
  <c r="AV98" i="1"/>
  <c r="AS94" i="1"/>
  <c r="F37" i="2"/>
  <c r="BB96" i="1" s="1"/>
  <c r="T138" i="3" l="1"/>
  <c r="R127" i="3"/>
  <c r="P125" i="2"/>
  <c r="P124" i="2" s="1"/>
  <c r="AU96" i="1" s="1"/>
  <c r="T125" i="2"/>
  <c r="T124" i="2" s="1"/>
  <c r="T127" i="3"/>
  <c r="R125" i="2"/>
  <c r="R124" i="2"/>
  <c r="P138" i="3"/>
  <c r="P127" i="3" s="1"/>
  <c r="AU97" i="1" s="1"/>
  <c r="BK128" i="3"/>
  <c r="BK125" i="2"/>
  <c r="BK124" i="2"/>
  <c r="J124" i="2" s="1"/>
  <c r="J98" i="2" s="1"/>
  <c r="J126" i="2"/>
  <c r="J100" i="2" s="1"/>
  <c r="J130" i="3"/>
  <c r="J101" i="3"/>
  <c r="BK138" i="3"/>
  <c r="J138" i="3"/>
  <c r="J103" i="3" s="1"/>
  <c r="BK122" i="4"/>
  <c r="J122" i="4"/>
  <c r="J98" i="4" s="1"/>
  <c r="J124" i="4"/>
  <c r="J100" i="4" s="1"/>
  <c r="BC95" i="1"/>
  <c r="BC94" i="1" s="1"/>
  <c r="W32" i="1" s="1"/>
  <c r="BD95" i="1"/>
  <c r="BD94" i="1" s="1"/>
  <c r="W33" i="1" s="1"/>
  <c r="AZ95" i="1"/>
  <c r="AZ94" i="1" s="1"/>
  <c r="W29" i="1" s="1"/>
  <c r="J36" i="4"/>
  <c r="AW98" i="1" s="1"/>
  <c r="AT98" i="1" s="1"/>
  <c r="BB95" i="1"/>
  <c r="AX95" i="1" s="1"/>
  <c r="F36" i="4"/>
  <c r="BA98" i="1"/>
  <c r="J36" i="2"/>
  <c r="AW96" i="1"/>
  <c r="AT96" i="1" s="1"/>
  <c r="F36" i="2"/>
  <c r="BA96" i="1" s="1"/>
  <c r="J36" i="3"/>
  <c r="AW97" i="1"/>
  <c r="AT97" i="1"/>
  <c r="F36" i="3"/>
  <c r="BA97" i="1" s="1"/>
  <c r="BK127" i="3" l="1"/>
  <c r="J127" i="3"/>
  <c r="J98" i="3"/>
  <c r="J125" i="2"/>
  <c r="J99" i="2"/>
  <c r="J128" i="3"/>
  <c r="J99" i="3"/>
  <c r="AU95" i="1"/>
  <c r="AU94" i="1" s="1"/>
  <c r="AV95" i="1"/>
  <c r="BB94" i="1"/>
  <c r="W31" i="1" s="1"/>
  <c r="BA95" i="1"/>
  <c r="BA94" i="1" s="1"/>
  <c r="W30" i="1" s="1"/>
  <c r="AY95" i="1"/>
  <c r="AV94" i="1"/>
  <c r="AK29" i="1"/>
  <c r="J32" i="2"/>
  <c r="AG96" i="1" s="1"/>
  <c r="AN96" i="1" s="1"/>
  <c r="AY94" i="1"/>
  <c r="J32" i="4"/>
  <c r="AG98" i="1" s="1"/>
  <c r="AN98" i="1" s="1"/>
  <c r="J41" i="2" l="1"/>
  <c r="J41" i="4"/>
  <c r="AW94" i="1"/>
  <c r="AK30" i="1" s="1"/>
  <c r="AX94" i="1"/>
  <c r="J32" i="3"/>
  <c r="AG97" i="1" s="1"/>
  <c r="AN97" i="1" s="1"/>
  <c r="AW95" i="1"/>
  <c r="AT95" i="1" s="1"/>
  <c r="J41" i="3" l="1"/>
  <c r="AG95" i="1"/>
  <c r="AG94" i="1" s="1"/>
  <c r="AT94" i="1"/>
  <c r="AN95" i="1" l="1"/>
  <c r="AN94" i="1"/>
  <c r="AK26" i="1"/>
  <c r="AK35" i="1" s="1"/>
</calcChain>
</file>

<file path=xl/sharedStrings.xml><?xml version="1.0" encoding="utf-8"?>
<sst xmlns="http://schemas.openxmlformats.org/spreadsheetml/2006/main" count="1305" uniqueCount="287">
  <si>
    <t>Export Komplet</t>
  </si>
  <si>
    <t/>
  </si>
  <si>
    <t>2.0</t>
  </si>
  <si>
    <t>False</t>
  </si>
  <si>
    <t>{f9d8b39c-5a8a-4e46-8de2-cbbf5cbd86e5}</t>
  </si>
  <si>
    <t>&gt;&gt;  skryté stĺpce  &lt;&lt;</t>
  </si>
  <si>
    <t>0,1</t>
  </si>
  <si>
    <t>20</t>
  </si>
  <si>
    <t>0,01</t>
  </si>
  <si>
    <t>REKAPITULÁCIA STAVBY</t>
  </si>
  <si>
    <t>v ---  nižšie sa nachádzajú doplnkové a pomocné údaje k zostavám  --- v</t>
  </si>
  <si>
    <t>0,001</t>
  </si>
  <si>
    <t>Kód:</t>
  </si>
  <si>
    <t>B073</t>
  </si>
  <si>
    <t>Stavba:</t>
  </si>
  <si>
    <t>JKSO:</t>
  </si>
  <si>
    <t>KS:</t>
  </si>
  <si>
    <t>Miesto:</t>
  </si>
  <si>
    <t>Kamienka</t>
  </si>
  <si>
    <t>Dátum:</t>
  </si>
  <si>
    <t>Objednávateľ:</t>
  </si>
  <si>
    <t>IČO:</t>
  </si>
  <si>
    <t>IČ DPH:</t>
  </si>
  <si>
    <t>Zhotoviteľ:</t>
  </si>
  <si>
    <t>Projektant:</t>
  </si>
  <si>
    <t>Ing. Vladislav Slosarčik</t>
  </si>
  <si>
    <t>True</t>
  </si>
  <si>
    <t>Spracovateľ:</t>
  </si>
  <si>
    <t>Ing. Slosarčik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</si>
  <si>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</si>
  <si>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</si>
  <si>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</si>
  <si>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</si>
  <si>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</si>
  <si>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</si>
  <si>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</si>
  <si>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</si>
  <si>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</si>
  <si>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</si>
  <si>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</si>
  <si>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</si>
  <si>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</si>
  <si>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</si>
  <si>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</si>
  <si>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</si>
  <si>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</si>
  <si>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</si>
  <si>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</si>
  <si>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</si>
  <si>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</si>
  <si>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</si>
  <si>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</si>
  <si>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</si>
  <si>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</si>
  <si>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</si>
  <si>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</si>
  <si>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</si>
  <si>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</si>
  <si>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</si>
  <si>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</si>
  <si>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</si>
  <si>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</si>
  <si>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</si>
  <si>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</si>
  <si>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</si>
  <si>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</si>
  <si>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</si>
  <si>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</si>
  <si>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</si>
  <si>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</si>
  <si>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</si>
  <si>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</si>
  <si>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</si>
  <si>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</si>
  <si>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04</t>
  </si>
  <si>
    <t>Športová podlaha</t>
  </si>
  <si>
    <t>STA</t>
  </si>
  <si>
    <t>1</t>
  </si>
  <si>
    <t>{f60c5522-4b27-45f2-bfe6-f4326150d2b9}</t>
  </si>
  <si>
    <t>/</t>
  </si>
  <si>
    <t>001</t>
  </si>
  <si>
    <t>Časť</t>
  </si>
  <si>
    <t>2</t>
  </si>
  <si>
    <t>{2e3d39fb-a422-4d2d-8bce-75732a7f55c4}</t>
  </si>
  <si>
    <t>002d</t>
  </si>
  <si>
    <t>Podkladové vrstvy - hydroizolácia, tepelná izolácia, anhydritový poter</t>
  </si>
  <si>
    <t>{0e5d48b6-d4ed-4162-b01c-ca297fd7b111}</t>
  </si>
  <si>
    <t>003</t>
  </si>
  <si>
    <t>Športové zariadenie</t>
  </si>
  <si>
    <t>{18cda36f-4f8d-4aca-95f5-f6b22a0c3d95}</t>
  </si>
  <si>
    <t>KRYCÍ LIST ROZPOČTU</t>
  </si>
  <si>
    <t>Objekt:</t>
  </si>
  <si>
    <t>04 - Športová podlaha</t>
  </si>
  <si>
    <t>Časť:</t>
  </si>
  <si>
    <t>001 - Športová podlaha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</si>
  <si>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</si>
  <si>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</si>
  <si>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</si>
  <si>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</si>
  <si>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</si>
  <si>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</si>
  <si>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762 - Konštrukcie tesárske</t>
  </si>
  <si>
    <t xml:space="preserve">    775 - Podlahy vlysové a parketové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</si>
  <si>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</si>
  <si>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</si>
  <si>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</si>
  <si>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</si>
  <si>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</si>
  <si>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</si>
  <si>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</si>
  <si>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</si>
  <si>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</si>
  <si>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</si>
  <si>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</si>
  <si>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</si>
  <si>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</si>
  <si>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</si>
  <si>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</si>
  <si>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ROZPOCET</t>
  </si>
  <si>
    <t>762</t>
  </si>
  <si>
    <t>Konštrukcie tesárske</t>
  </si>
  <si>
    <t>K</t>
  </si>
  <si>
    <t>762526110.S-BOEN01</t>
  </si>
  <si>
    <t>Položenie doskových vankúšov s gumovou podložkou (drevenou) pod podlahy osovej vzdialenosti 500 mm</t>
  </si>
  <si>
    <t>m2</t>
  </si>
  <si>
    <t>16</t>
  </si>
  <si>
    <t>1969718959</t>
  </si>
  <si>
    <t>VV</t>
  </si>
  <si>
    <t>22,00*12,00</t>
  </si>
  <si>
    <t>M</t>
  </si>
  <si>
    <t>605460002400-BOEN01</t>
  </si>
  <si>
    <t>Dosky hobľované zo smreku 97x36 mm, dľžky 4000 mm, sušené 14±2%, triedy 3A STN 480055, bez defektov, hniloby, hrčí,  s gumovou (drevenou) podložkou 20x50x120 mm á 488 mm</t>
  </si>
  <si>
    <t>32</t>
  </si>
  <si>
    <t>-238225828</t>
  </si>
  <si>
    <t>264*0,21 'Prepočítané koeficientom množstva</t>
  </si>
  <si>
    <t>3</t>
  </si>
  <si>
    <t>762812240.S-BOEN02</t>
  </si>
  <si>
    <t>Montáž záklopu z hobľovaných dosiek vrchné s medzerou 40 mm</t>
  </si>
  <si>
    <t>374761869</t>
  </si>
  <si>
    <t>4</t>
  </si>
  <si>
    <t>605460002400-BOEN02</t>
  </si>
  <si>
    <t>Dosky hobľované zo smreku 97x16 mm, dľžky 4000 mm,  sušené 14±2%, triedy 3A STN 480055, bez defektov, hniloby, hrčí</t>
  </si>
  <si>
    <t>1498456373</t>
  </si>
  <si>
    <t>264*0,743 'Prepočítané koeficientom množstva</t>
  </si>
  <si>
    <t>5</t>
  </si>
  <si>
    <t>998762102.S</t>
  </si>
  <si>
    <t>Presun hmôt pre konštrukcie tesárske v objektoch výšky do 12 m</t>
  </si>
  <si>
    <t>t</t>
  </si>
  <si>
    <t>-1700135479</t>
  </si>
  <si>
    <t>775</t>
  </si>
  <si>
    <t>Podlahy vlysové a parketové</t>
  </si>
  <si>
    <t>6</t>
  </si>
  <si>
    <t>775413130</t>
  </si>
  <si>
    <t>Montáž podlahových soklíkov alebo líšt obvodových lepením</t>
  </si>
  <si>
    <t>m</t>
  </si>
  <si>
    <t>-628709452</t>
  </si>
  <si>
    <t>12,00*2+22,00*2 -16,00</t>
  </si>
  <si>
    <t>7</t>
  </si>
  <si>
    <t>611990004200-BOE 01</t>
  </si>
  <si>
    <t>Lišta soklová vetracia - drevená lišta, typ: profil, drevený masív,dub, (90x18 mm) dĺž. 2,0 a viac m</t>
  </si>
  <si>
    <t>858646651</t>
  </si>
  <si>
    <t>52*1,01 'Prepočítané koeficientom množstva</t>
  </si>
  <si>
    <t>8</t>
  </si>
  <si>
    <t>775413220</t>
  </si>
  <si>
    <t>Montáž prechodovej lišty priskrutkovaním</t>
  </si>
  <si>
    <t>2044546521</t>
  </si>
  <si>
    <t>17,00+1,50+1,10</t>
  </si>
  <si>
    <t>9</t>
  </si>
  <si>
    <t>611990001100</t>
  </si>
  <si>
    <t>Lišta prechodová skrutkovacia, šírka 40 mm,s hladkým povrchom</t>
  </si>
  <si>
    <t>72872302</t>
  </si>
  <si>
    <t>19,6*1,01 'Prepočítané koeficientom množstva</t>
  </si>
  <si>
    <t>10</t>
  </si>
  <si>
    <t>775550060-01</t>
  </si>
  <si>
    <t>Montáž podlahy z viacvrstvých drevených lamiel, položená skrutkovaním po obvode a pristrelením v ploche</t>
  </si>
  <si>
    <t>-225213457</t>
  </si>
  <si>
    <t>11</t>
  </si>
  <si>
    <t>61198000-BOEN01</t>
  </si>
  <si>
    <t>Parkety veľkoplošné trojvrstvové BOEN STADIUM 14, lxšxhr 2200x215x14 mm, 7x náter UV tvrdený, DUB</t>
  </si>
  <si>
    <t>-353451402</t>
  </si>
  <si>
    <t>264*1,02 'Prepočítané koeficientom množstva</t>
  </si>
  <si>
    <t>12</t>
  </si>
  <si>
    <t>775591901-01</t>
  </si>
  <si>
    <t>Ostatné opravy na nášľapnej ploche - náter lakom - 1. vrstva</t>
  </si>
  <si>
    <t>1124947275</t>
  </si>
  <si>
    <t>13</t>
  </si>
  <si>
    <t>775591901-02</t>
  </si>
  <si>
    <t>Ostatné opravy na nášľapnej ploche - brúsenie podláh strojné, vysávanie, náter lakom - 2. vrstva</t>
  </si>
  <si>
    <t>-1783228543</t>
  </si>
  <si>
    <t>14</t>
  </si>
  <si>
    <t>775592111</t>
  </si>
  <si>
    <t>Montáž parozábrany pod plávajúce podlahy - fólia PE - 2x</t>
  </si>
  <si>
    <t>1194849333</t>
  </si>
  <si>
    <t>Súčet</t>
  </si>
  <si>
    <t>15</t>
  </si>
  <si>
    <t>283230006600</t>
  </si>
  <si>
    <t>Parozábrana - fólia z PE hr. 0,2 mm</t>
  </si>
  <si>
    <t>-952464850</t>
  </si>
  <si>
    <t>528*1,03 'Prepočítané koeficientom množstva</t>
  </si>
  <si>
    <t>998775101</t>
  </si>
  <si>
    <t>Presun hmôt pre podlahy vlysové a parketové v objektoch výšky do 6 m</t>
  </si>
  <si>
    <t>1438720992</t>
  </si>
  <si>
    <t>776</t>
  </si>
  <si>
    <t>Podlahy povlakové</t>
  </si>
  <si>
    <t>17</t>
  </si>
  <si>
    <t>776591020-01</t>
  </si>
  <si>
    <t>Vyznačenie čiar na drevených povrchoch - volejbal, florbal, basketbal</t>
  </si>
  <si>
    <t>1613116572</t>
  </si>
  <si>
    <t>"volejbal"   9,00*5 +18,00*2</t>
  </si>
  <si>
    <t>"florbal"     10,00*3 +20,00*2+18,00*2+2,00*4+1,00*2</t>
  </si>
  <si>
    <t>"basketbal"   10,00*3 +20,00*2+10,20*2+16,00*2+24,00*2</t>
  </si>
  <si>
    <t>002d - Podkladové vrstvy - hydroizolácia, tepelná izolácia, anhydritový poter</t>
  </si>
  <si>
    <t>HSV - Práce a dodávky HSV</t>
  </si>
  <si>
    <t xml:space="preserve">    2 - Zakladanie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</si>
  <si>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</si>
  <si>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</si>
  <si>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</si>
  <si>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713 - Izolácie tepelné</t>
  </si>
  <si>
    <t>HSV</t>
  </si>
  <si>
    <t>Práce a dodávky HSV</t>
  </si>
  <si>
    <t>Zakladanie</t>
  </si>
  <si>
    <t>Úpravy povrchov, podlahy, osadenie</t>
  </si>
  <si>
    <t>632001021.S</t>
  </si>
  <si>
    <t>Zhotovenie okrajovej dilatačnej pásky z PE</t>
  </si>
  <si>
    <t>-903322365</t>
  </si>
  <si>
    <t>22,00*2+12,00*2</t>
  </si>
  <si>
    <t>283550001000.S</t>
  </si>
  <si>
    <t>Obvodový dilatačný pás 10/120 dĺ. 40 m</t>
  </si>
  <si>
    <t>77166476</t>
  </si>
  <si>
    <t>632440016</t>
  </si>
  <si>
    <t>Anhydritový samonivelizačný liaty poter BAUMIT Alpha 2000, triedy CA-C20-F5, hr. 50 mm</t>
  </si>
  <si>
    <t>-250640944</t>
  </si>
  <si>
    <t>99</t>
  </si>
  <si>
    <t>Presun hmôt HSV</t>
  </si>
  <si>
    <t>998011001.S</t>
  </si>
  <si>
    <t>Presun hmôt pre budovy (801, 803, 812), zvislá konštr. z tehál, tvárnic, z kovu výšky do 6 m</t>
  </si>
  <si>
    <t>-214923926</t>
  </si>
  <si>
    <t>711</t>
  </si>
  <si>
    <t>Izolácie proti vode a vlhkosti</t>
  </si>
  <si>
    <t>711131102.S</t>
  </si>
  <si>
    <t>Zhotovenie geotextílie alebo tkaniny na plochu vodorovnú</t>
  </si>
  <si>
    <t>321251466</t>
  </si>
  <si>
    <t>693110001100</t>
  </si>
  <si>
    <t>Geotextília polypropylénová Tatratex GTX N PP 200, šírka 0,7-1,2 m, dĺžka 20-60-120 m, hrúbka 1,68 mm, netkaná, MIVA</t>
  </si>
  <si>
    <t>-974303495</t>
  </si>
  <si>
    <t>264*1,15 'Prepočítané koeficientom množstva</t>
  </si>
  <si>
    <t>711133001.S</t>
  </si>
  <si>
    <t>Zhotovenie izolácie proti zemnej vlhkosti PVC fóliou položenou voľne na vodorovnej ploche so zvarením spoju</t>
  </si>
  <si>
    <t>269704731</t>
  </si>
  <si>
    <t>22,500*12,500</t>
  </si>
  <si>
    <t>283220000100</t>
  </si>
  <si>
    <t>Hydroizolačná fólia PVC-P FATRAFOL 803, hr. 0,60 mm, š.1,3 m, izoláccia základov proti zemnej vlhkosti, tlakovej vode, radónu, hnedá, FATRA IZOLFA</t>
  </si>
  <si>
    <t>-1890110890</t>
  </si>
  <si>
    <t>281,25*1,15 'Prepočítané koeficientom množstva</t>
  </si>
  <si>
    <t>998711101.S</t>
  </si>
  <si>
    <t>Presun hmôt pre izoláciu proti vode v objektoch výšky do 6 m</t>
  </si>
  <si>
    <t>-1194443027</t>
  </si>
  <si>
    <t>713</t>
  </si>
  <si>
    <t>Izolácie tepelné</t>
  </si>
  <si>
    <t>713122111</t>
  </si>
  <si>
    <t>Montáž tepelnej izolácie podláh polystyrénom, kladeným voľne v jednej vrstve</t>
  </si>
  <si>
    <t>1971733815</t>
  </si>
  <si>
    <t>283720002800-01</t>
  </si>
  <si>
    <t>Doska EPS FLOOR 4000 hr. 50 mm, pre podlahy</t>
  </si>
  <si>
    <t>-1089741381</t>
  </si>
  <si>
    <t>998713101</t>
  </si>
  <si>
    <t>Presun hmôt pre izolácie tepelné v objektoch výšky do 6 m</t>
  </si>
  <si>
    <t>2067063943</t>
  </si>
  <si>
    <t>003 - Športové zariadenie</t>
  </si>
  <si>
    <t xml:space="preserve">    767 - Konštrukcie doplnkové kovové</t>
  </si>
  <si>
    <t>767</t>
  </si>
  <si>
    <t>Konštrukcie doplnkové kovové</t>
  </si>
  <si>
    <t>76791-KC01</t>
  </si>
  <si>
    <t>Osadenie Univerzálneho lakovaného hliníkového volejbalového systému, 2 ks montážnych puzdier, 2 ks hlavných stľpikov, 2 ks kryty puzdier, 1 pár chráničov</t>
  </si>
  <si>
    <t>ks</t>
  </si>
  <si>
    <t>-1066995434</t>
  </si>
  <si>
    <t>55351000-KC011</t>
  </si>
  <si>
    <t>Zariadenie volejbalového ihriska -  Univerzálny lakovaný hliníkový volejbalový systém, 2 ks montážnych puzdier pre stľpik 100x120 mm, 2 ks hlavných stľpikov 100x120 mm, 2 ks kryty puzdier 100x120 mm, 1 pár chraničov</t>
  </si>
  <si>
    <t>-1876721403</t>
  </si>
  <si>
    <t>"výškovo nastaviteľné pre volejbal, tenis, badminton, nohejbal" 1</t>
  </si>
  <si>
    <t>998767101</t>
  </si>
  <si>
    <t>Presun hmôt pre kovové stavebné doplnkové konštrukcie v objektoch výšky do 6 m</t>
  </si>
  <si>
    <t>457166455</t>
  </si>
  <si>
    <t>REKONŠTRUKCIA TELOCVIČNE ZŠ V OBCI KAMIENKA - Rekonštrukcia havarijného stavu športovej podlahy telocvične ZŠsMŠ Kamienka</t>
  </si>
  <si>
    <t>ZŠsMŠ Kamienka</t>
  </si>
  <si>
    <t>neplatca DPH</t>
  </si>
  <si>
    <t>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</si>
</sst>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/>
    <xf numFmtId="14" fontId="2" fillId="5" borderId="0" xfId="0" applyNumberFormat="1" applyFont="1" applyFill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view="pageBreakPreview" topLeftCell="A70" zoomScale="88" zoomScaleNormal="100" zoomScaleSheetLayoutView="88" workbookViewId="0">
      <selection activeCell="AM90" sqref="AM90:AP90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7</v>
      </c>
    </row>
    <row r="4" spans="1:74" s="1" customFormat="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s="1" customFormat="1" ht="12" customHeight="1">
      <c r="B5" s="19"/>
      <c r="D5" s="22" t="s">
        <v>12</v>
      </c>
      <c r="K5" s="201" t="s">
        <v>13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9"/>
      <c r="BS5" s="16" t="s">
        <v>6</v>
      </c>
    </row>
    <row r="6" spans="1:74" s="1" customFormat="1" ht="36.9" customHeight="1">
      <c r="B6" s="19"/>
      <c r="D6" s="24" t="s">
        <v>14</v>
      </c>
      <c r="K6" s="202" t="s">
        <v>283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9"/>
      <c r="BS6" s="16" t="s">
        <v>6</v>
      </c>
    </row>
    <row r="7" spans="1:74" s="1" customFormat="1" ht="12" customHeight="1">
      <c r="B7" s="19"/>
      <c r="D7" s="25" t="s">
        <v>91</v>
      </c>
      <c r="K7" s="23" t="s">
        <v>92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6" t="s">
        <v>286</v>
      </c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191">
        <v>37872877</v>
      </c>
      <c r="AR10" s="19"/>
      <c r="BS10" s="16" t="s">
        <v>6</v>
      </c>
    </row>
    <row r="11" spans="1:74" s="1" customFormat="1" ht="18.45" customHeight="1">
      <c r="B11" s="19"/>
      <c r="E11" s="23" t="s">
        <v>284</v>
      </c>
      <c r="AK11" s="25" t="s">
        <v>22</v>
      </c>
      <c r="AN11" s="23" t="s">
        <v>285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23</v>
      </c>
      <c r="AK13" s="25" t="s">
        <v>21</v>
      </c>
      <c r="AN13" s="234" t="s">
        <v>286</v>
      </c>
      <c r="AR13" s="19"/>
      <c r="BS13" s="16" t="s">
        <v>6</v>
      </c>
    </row>
    <row r="14" spans="1:74" ht="13.2">
      <c r="B14" s="19"/>
      <c r="E14" s="234" t="s">
        <v>286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K14" s="25" t="s">
        <v>22</v>
      </c>
      <c r="AN14" s="234" t="s">
        <v>286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24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25</v>
      </c>
      <c r="AK17" s="25" t="s">
        <v>22</v>
      </c>
      <c r="AN17" s="23" t="s">
        <v>1</v>
      </c>
      <c r="AR17" s="19"/>
      <c r="BS17" s="16" t="s">
        <v>26</v>
      </c>
    </row>
    <row r="18" spans="1:71" s="1" customFormat="1" ht="6.9" customHeight="1">
      <c r="B18" s="19"/>
      <c r="AR18" s="19"/>
      <c r="BS18" s="16" t="s">
        <v>8</v>
      </c>
    </row>
    <row r="19" spans="1:71" s="1" customFormat="1" ht="12" customHeight="1">
      <c r="B19" s="19"/>
      <c r="D19" s="25" t="s">
        <v>27</v>
      </c>
      <c r="AK19" s="25" t="s">
        <v>21</v>
      </c>
      <c r="AN19" s="23" t="s">
        <v>1</v>
      </c>
      <c r="AR19" s="19"/>
      <c r="BS19" s="16" t="s">
        <v>8</v>
      </c>
    </row>
    <row r="20" spans="1:71" s="1" customFormat="1" ht="18.45" customHeight="1">
      <c r="B20" s="19"/>
      <c r="E20" s="234" t="s">
        <v>286</v>
      </c>
      <c r="F20" s="235"/>
      <c r="G20" s="235"/>
      <c r="H20" s="235"/>
      <c r="I20" s="235"/>
      <c r="J20" s="235"/>
      <c r="K20" s="235"/>
      <c r="L20" s="235"/>
      <c r="M20" s="235"/>
      <c r="AK20" s="25" t="s">
        <v>22</v>
      </c>
      <c r="AN20" s="23" t="s">
        <v>1</v>
      </c>
      <c r="AR20" s="19"/>
      <c r="BS20" s="16" t="s">
        <v>26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29</v>
      </c>
      <c r="AR22" s="19"/>
    </row>
    <row r="23" spans="1:71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4">
        <f>ROUND(AG94,2)</f>
        <v>0</v>
      </c>
      <c r="AL26" s="205"/>
      <c r="AM26" s="205"/>
      <c r="AN26" s="205"/>
      <c r="AO26" s="205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6" t="s">
        <v>31</v>
      </c>
      <c r="M28" s="206"/>
      <c r="N28" s="206"/>
      <c r="O28" s="206"/>
      <c r="P28" s="206"/>
      <c r="Q28" s="28"/>
      <c r="R28" s="28"/>
      <c r="S28" s="28"/>
      <c r="T28" s="28"/>
      <c r="U28" s="28"/>
      <c r="V28" s="28"/>
      <c r="W28" s="206" t="s">
        <v>32</v>
      </c>
      <c r="X28" s="206"/>
      <c r="Y28" s="206"/>
      <c r="Z28" s="206"/>
      <c r="AA28" s="206"/>
      <c r="AB28" s="206"/>
      <c r="AC28" s="206"/>
      <c r="AD28" s="206"/>
      <c r="AE28" s="206"/>
      <c r="AF28" s="28"/>
      <c r="AG28" s="28"/>
      <c r="AH28" s="28"/>
      <c r="AI28" s="28"/>
      <c r="AJ28" s="28"/>
      <c r="AK28" s="206" t="s">
        <v>33</v>
      </c>
      <c r="AL28" s="206"/>
      <c r="AM28" s="206"/>
      <c r="AN28" s="206"/>
      <c r="AO28" s="206"/>
      <c r="AP28" s="28"/>
      <c r="AQ28" s="28"/>
      <c r="AR28" s="29"/>
      <c r="BE28" s="28"/>
    </row>
    <row r="29" spans="1:71" s="3" customFormat="1" ht="14.4" customHeight="1">
      <c r="B29" s="33"/>
      <c r="D29" s="25" t="s">
        <v>34</v>
      </c>
      <c r="F29" s="25" t="s">
        <v>35</v>
      </c>
      <c r="L29" s="194">
        <v>0.2</v>
      </c>
      <c r="M29" s="195"/>
      <c r="N29" s="195"/>
      <c r="O29" s="195"/>
      <c r="P29" s="195"/>
      <c r="W29" s="196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6">
        <f>ROUND(AV94, 2)</f>
        <v>0</v>
      </c>
      <c r="AL29" s="195"/>
      <c r="AM29" s="195"/>
      <c r="AN29" s="195"/>
      <c r="AO29" s="195"/>
      <c r="AR29" s="33"/>
    </row>
    <row r="30" spans="1:71" s="3" customFormat="1" ht="14.4" customHeight="1">
      <c r="B30" s="33"/>
      <c r="F30" s="25" t="s">
        <v>36</v>
      </c>
      <c r="L30" s="194">
        <v>0.2</v>
      </c>
      <c r="M30" s="195"/>
      <c r="N30" s="195"/>
      <c r="O30" s="195"/>
      <c r="P30" s="195"/>
      <c r="W30" s="196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6">
        <f>ROUND(AW94, 2)</f>
        <v>0</v>
      </c>
      <c r="AL30" s="195"/>
      <c r="AM30" s="195"/>
      <c r="AN30" s="195"/>
      <c r="AO30" s="195"/>
      <c r="AR30" s="33"/>
    </row>
    <row r="31" spans="1:71" s="3" customFormat="1" ht="14.4" hidden="1" customHeight="1">
      <c r="B31" s="33"/>
      <c r="F31" s="25" t="s">
        <v>37</v>
      </c>
      <c r="L31" s="194">
        <v>0.2</v>
      </c>
      <c r="M31" s="195"/>
      <c r="N31" s="195"/>
      <c r="O31" s="195"/>
      <c r="P31" s="195"/>
      <c r="W31" s="196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6">
        <v>0</v>
      </c>
      <c r="AL31" s="195"/>
      <c r="AM31" s="195"/>
      <c r="AN31" s="195"/>
      <c r="AO31" s="195"/>
      <c r="AR31" s="33"/>
    </row>
    <row r="32" spans="1:71" s="3" customFormat="1" ht="14.4" hidden="1" customHeight="1">
      <c r="B32" s="33"/>
      <c r="F32" s="25" t="s">
        <v>38</v>
      </c>
      <c r="L32" s="194">
        <v>0.2</v>
      </c>
      <c r="M32" s="195"/>
      <c r="N32" s="195"/>
      <c r="O32" s="195"/>
      <c r="P32" s="195"/>
      <c r="W32" s="196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6">
        <v>0</v>
      </c>
      <c r="AL32" s="195"/>
      <c r="AM32" s="195"/>
      <c r="AN32" s="195"/>
      <c r="AO32" s="195"/>
      <c r="AR32" s="33"/>
    </row>
    <row r="33" spans="1:57" s="3" customFormat="1" ht="14.4" hidden="1" customHeight="1">
      <c r="B33" s="33"/>
      <c r="F33" s="25" t="s">
        <v>39</v>
      </c>
      <c r="L33" s="194">
        <v>0</v>
      </c>
      <c r="M33" s="195"/>
      <c r="N33" s="195"/>
      <c r="O33" s="195"/>
      <c r="P33" s="195"/>
      <c r="W33" s="196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6">
        <v>0</v>
      </c>
      <c r="AL33" s="195"/>
      <c r="AM33" s="195"/>
      <c r="AN33" s="195"/>
      <c r="AO33" s="195"/>
      <c r="AR33" s="33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4"/>
      <c r="D35" s="35" t="s">
        <v>40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41</v>
      </c>
      <c r="U35" s="36"/>
      <c r="V35" s="36"/>
      <c r="W35" s="36"/>
      <c r="X35" s="200" t="s">
        <v>42</v>
      </c>
      <c r="Y35" s="198"/>
      <c r="Z35" s="198"/>
      <c r="AA35" s="198"/>
      <c r="AB35" s="198"/>
      <c r="AC35" s="36"/>
      <c r="AD35" s="36"/>
      <c r="AE35" s="36"/>
      <c r="AF35" s="36"/>
      <c r="AG35" s="36"/>
      <c r="AH35" s="36"/>
      <c r="AI35" s="36"/>
      <c r="AJ35" s="36"/>
      <c r="AK35" s="197">
        <f>SUM(AK26:AK33)</f>
        <v>0</v>
      </c>
      <c r="AL35" s="198"/>
      <c r="AM35" s="198"/>
      <c r="AN35" s="198"/>
      <c r="AO35" s="199"/>
      <c r="AP35" s="34"/>
      <c r="AQ35" s="34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38"/>
      <c r="D49" s="39" t="s">
        <v>43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44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1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45</v>
      </c>
      <c r="AI60" s="31"/>
      <c r="AJ60" s="31"/>
      <c r="AK60" s="31"/>
      <c r="AL60" s="31"/>
      <c r="AM60" s="41" t="s">
        <v>46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39" t="s">
        <v>47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48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1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45</v>
      </c>
      <c r="AI75" s="31"/>
      <c r="AJ75" s="31"/>
      <c r="AK75" s="31"/>
      <c r="AL75" s="31"/>
      <c r="AM75" s="41" t="s">
        <v>46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" customHeight="1">
      <c r="A82" s="28"/>
      <c r="B82" s="29"/>
      <c r="C82" s="20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7"/>
      <c r="C84" s="25" t="s">
        <v>12</v>
      </c>
      <c r="L84" s="4" t="str">
        <f>K5</f>
        <v>B073</v>
      </c>
      <c r="AR84" s="47"/>
    </row>
    <row r="85" spans="1:91" s="5" customFormat="1" ht="36.9" customHeight="1">
      <c r="B85" s="48"/>
      <c r="C85" s="49" t="s">
        <v>14</v>
      </c>
      <c r="L85" s="221" t="str">
        <f>K6</f>
        <v>REKONŠTRUKCIA TELOCVIČNE ZŠ V OBCI KAMIENKA - Rekonštrukcia havarijného stavu športovej podlahy telocvične ZŠsMŠ Kamienka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8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Kamienka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23" t="str">
        <f>IF(AN8= "","",AN8)</f>
        <v>vyplní uchádzač</v>
      </c>
      <c r="AN87" s="223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ZŠsMŠ Kamienka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24</v>
      </c>
      <c r="AJ89" s="28"/>
      <c r="AK89" s="28"/>
      <c r="AL89" s="28"/>
      <c r="AM89" s="224" t="str">
        <f>IF(E17="","",E17)</f>
        <v>Ing. Vladislav Slosarčik</v>
      </c>
      <c r="AN89" s="225"/>
      <c r="AO89" s="225"/>
      <c r="AP89" s="225"/>
      <c r="AQ89" s="28"/>
      <c r="AR89" s="29"/>
      <c r="AS89" s="226" t="s">
        <v>50</v>
      </c>
      <c r="AT89" s="227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15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>vyplní uchádzač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27</v>
      </c>
      <c r="AJ90" s="28"/>
      <c r="AK90" s="28"/>
      <c r="AL90" s="28"/>
      <c r="AM90" s="224" t="str">
        <f>IF(E20="","",E20)</f>
        <v>vyplní uchádzač</v>
      </c>
      <c r="AN90" s="225"/>
      <c r="AO90" s="225"/>
      <c r="AP90" s="225"/>
      <c r="AQ90" s="28"/>
      <c r="AR90" s="29"/>
      <c r="AS90" s="228"/>
      <c r="AT90" s="229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28"/>
      <c r="AT91" s="229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>
      <c r="A92" s="28"/>
      <c r="B92" s="29"/>
      <c r="C92" s="212" t="s">
        <v>51</v>
      </c>
      <c r="D92" s="213"/>
      <c r="E92" s="213"/>
      <c r="F92" s="213"/>
      <c r="G92" s="213"/>
      <c r="H92" s="56"/>
      <c r="I92" s="214" t="s">
        <v>52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6" t="s">
        <v>53</v>
      </c>
      <c r="AH92" s="213"/>
      <c r="AI92" s="213"/>
      <c r="AJ92" s="213"/>
      <c r="AK92" s="213"/>
      <c r="AL92" s="213"/>
      <c r="AM92" s="213"/>
      <c r="AN92" s="214" t="s">
        <v>54</v>
      </c>
      <c r="AO92" s="213"/>
      <c r="AP92" s="215"/>
      <c r="AQ92" s="57" t="s">
        <v>55</v>
      </c>
      <c r="AR92" s="29"/>
      <c r="AS92" s="58" t="s">
        <v>56</v>
      </c>
      <c r="AT92" s="59" t="s">
        <v>57</v>
      </c>
      <c r="AU92" s="59" t="s">
        <v>58</v>
      </c>
      <c r="AV92" s="59" t="s">
        <v>59</v>
      </c>
      <c r="AW92" s="59" t="s">
        <v>60</v>
      </c>
      <c r="AX92" s="59" t="s">
        <v>61</v>
      </c>
      <c r="AY92" s="59" t="s">
        <v>62</v>
      </c>
      <c r="AZ92" s="59" t="s">
        <v>63</v>
      </c>
      <c r="BA92" s="59" t="s">
        <v>64</v>
      </c>
      <c r="BB92" s="59" t="s">
        <v>65</v>
      </c>
      <c r="BC92" s="59" t="s">
        <v>66</v>
      </c>
      <c r="BD92" s="60" t="s">
        <v>67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" customHeight="1">
      <c r="B94" s="64"/>
      <c r="C94" s="65" t="s">
        <v>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10">
        <f>ROUND(AG95,2)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723.76223000000005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69</v>
      </c>
      <c r="BT94" s="73" t="s">
        <v>70</v>
      </c>
      <c r="BU94" s="74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1" s="7" customFormat="1" ht="16.5" customHeight="1">
      <c r="B95" s="75"/>
      <c r="C95" s="76"/>
      <c r="D95" s="219" t="s">
        <v>74</v>
      </c>
      <c r="E95" s="219"/>
      <c r="F95" s="219"/>
      <c r="G95" s="219"/>
      <c r="H95" s="219"/>
      <c r="I95" s="77"/>
      <c r="J95" s="219" t="s">
        <v>75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20">
        <f>ROUND(SUM(AG96:AG98),2)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78" t="s">
        <v>76</v>
      </c>
      <c r="AR95" s="75"/>
      <c r="AS95" s="79">
        <f>ROUND(SUM(AS96:AS98),2)</f>
        <v>0</v>
      </c>
      <c r="AT95" s="80">
        <f>ROUND(SUM(AV95:AW95),2)</f>
        <v>0</v>
      </c>
      <c r="AU95" s="81">
        <f>ROUND(SUM(AU96:AU98),5)</f>
        <v>723.76223000000005</v>
      </c>
      <c r="AV95" s="80">
        <f>ROUND(AZ95*L29,2)</f>
        <v>0</v>
      </c>
      <c r="AW95" s="80">
        <f>ROUND(BA95*L30,2)</f>
        <v>0</v>
      </c>
      <c r="AX95" s="80">
        <f>ROUND(BB95*L29,2)</f>
        <v>0</v>
      </c>
      <c r="AY95" s="80">
        <f>ROUND(BC95*L30,2)</f>
        <v>0</v>
      </c>
      <c r="AZ95" s="80">
        <f>ROUND(SUM(AZ96:AZ98),2)</f>
        <v>0</v>
      </c>
      <c r="BA95" s="80">
        <f>ROUND(SUM(BA96:BA98),2)</f>
        <v>0</v>
      </c>
      <c r="BB95" s="80">
        <f>ROUND(SUM(BB96:BB98),2)</f>
        <v>0</v>
      </c>
      <c r="BC95" s="80">
        <f>ROUND(SUM(BC96:BC98),2)</f>
        <v>0</v>
      </c>
      <c r="BD95" s="82">
        <f>ROUND(SUM(BD96:BD98),2)</f>
        <v>0</v>
      </c>
      <c r="BS95" s="83" t="s">
        <v>69</v>
      </c>
      <c r="BT95" s="83" t="s">
        <v>77</v>
      </c>
      <c r="BU95" s="83" t="s">
        <v>71</v>
      </c>
      <c r="BV95" s="83" t="s">
        <v>72</v>
      </c>
      <c r="BW95" s="83" t="s">
        <v>78</v>
      </c>
      <c r="BX95" s="83" t="s">
        <v>4</v>
      </c>
      <c r="CL95" s="83" t="s">
        <v>1</v>
      </c>
      <c r="CM95" s="83" t="s">
        <v>70</v>
      </c>
    </row>
    <row r="96" spans="1:91" s="4" customFormat="1" ht="16.5" customHeight="1">
      <c r="A96" s="84" t="s">
        <v>79</v>
      </c>
      <c r="B96" s="47"/>
      <c r="C96" s="10"/>
      <c r="D96" s="10"/>
      <c r="E96" s="207" t="s">
        <v>80</v>
      </c>
      <c r="F96" s="207"/>
      <c r="G96" s="207"/>
      <c r="H96" s="207"/>
      <c r="I96" s="207"/>
      <c r="J96" s="10"/>
      <c r="K96" s="207" t="s">
        <v>75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8">
        <f>'001 - Športová podlaha'!J32</f>
        <v>0</v>
      </c>
      <c r="AH96" s="209"/>
      <c r="AI96" s="209"/>
      <c r="AJ96" s="209"/>
      <c r="AK96" s="209"/>
      <c r="AL96" s="209"/>
      <c r="AM96" s="209"/>
      <c r="AN96" s="208">
        <f>SUM(AG96,AT96)</f>
        <v>0</v>
      </c>
      <c r="AO96" s="209"/>
      <c r="AP96" s="209"/>
      <c r="AQ96" s="85" t="s">
        <v>81</v>
      </c>
      <c r="AR96" s="47"/>
      <c r="AS96" s="86">
        <v>0</v>
      </c>
      <c r="AT96" s="87">
        <f>ROUND(SUM(AV96:AW96),2)</f>
        <v>0</v>
      </c>
      <c r="AU96" s="88">
        <f>'001 - Športová podlaha'!P124</f>
        <v>559.62052599999993</v>
      </c>
      <c r="AV96" s="87">
        <f>'001 - Športová podlaha'!J35</f>
        <v>0</v>
      </c>
      <c r="AW96" s="87">
        <f>'001 - Športová podlaha'!J36</f>
        <v>0</v>
      </c>
      <c r="AX96" s="87">
        <f>'001 - Športová podlaha'!J37</f>
        <v>0</v>
      </c>
      <c r="AY96" s="87">
        <f>'001 - Športová podlaha'!J38</f>
        <v>0</v>
      </c>
      <c r="AZ96" s="87">
        <f>'001 - Športová podlaha'!F35</f>
        <v>0</v>
      </c>
      <c r="BA96" s="87">
        <f>'001 - Športová podlaha'!F36</f>
        <v>0</v>
      </c>
      <c r="BB96" s="87">
        <f>'001 - Športová podlaha'!F37</f>
        <v>0</v>
      </c>
      <c r="BC96" s="87">
        <f>'001 - Športová podlaha'!F38</f>
        <v>0</v>
      </c>
      <c r="BD96" s="89">
        <f>'001 - Športová podlaha'!F39</f>
        <v>0</v>
      </c>
      <c r="BT96" s="23" t="s">
        <v>82</v>
      </c>
      <c r="BV96" s="23" t="s">
        <v>72</v>
      </c>
      <c r="BW96" s="23" t="s">
        <v>83</v>
      </c>
      <c r="BX96" s="23" t="s">
        <v>78</v>
      </c>
      <c r="CL96" s="23" t="s">
        <v>1</v>
      </c>
    </row>
    <row r="97" spans="1:90" s="4" customFormat="1" ht="23.25" customHeight="1">
      <c r="A97" s="84" t="s">
        <v>79</v>
      </c>
      <c r="B97" s="47"/>
      <c r="C97" s="10"/>
      <c r="D97" s="10"/>
      <c r="E97" s="207" t="s">
        <v>84</v>
      </c>
      <c r="F97" s="207"/>
      <c r="G97" s="207"/>
      <c r="H97" s="207"/>
      <c r="I97" s="207"/>
      <c r="J97" s="10"/>
      <c r="K97" s="207" t="s">
        <v>85</v>
      </c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8">
        <f>'002d - Podkladové vrstvy ...'!J32</f>
        <v>0</v>
      </c>
      <c r="AH97" s="209"/>
      <c r="AI97" s="209"/>
      <c r="AJ97" s="209"/>
      <c r="AK97" s="209"/>
      <c r="AL97" s="209"/>
      <c r="AM97" s="209"/>
      <c r="AN97" s="208">
        <f>SUM(AG97,AT97)</f>
        <v>0</v>
      </c>
      <c r="AO97" s="209"/>
      <c r="AP97" s="209"/>
      <c r="AQ97" s="85" t="s">
        <v>81</v>
      </c>
      <c r="AR97" s="47"/>
      <c r="AS97" s="86">
        <v>0</v>
      </c>
      <c r="AT97" s="87">
        <f>ROUND(SUM(AV97:AW97),2)</f>
        <v>0</v>
      </c>
      <c r="AU97" s="88">
        <f>'002d - Podkladové vrstvy ...'!P127</f>
        <v>163.49067600000001</v>
      </c>
      <c r="AV97" s="87">
        <f>'002d - Podkladové vrstvy ...'!J35</f>
        <v>0</v>
      </c>
      <c r="AW97" s="87">
        <f>'002d - Podkladové vrstvy ...'!J36</f>
        <v>0</v>
      </c>
      <c r="AX97" s="87">
        <f>'002d - Podkladové vrstvy ...'!J37</f>
        <v>0</v>
      </c>
      <c r="AY97" s="87">
        <f>'002d - Podkladové vrstvy ...'!J38</f>
        <v>0</v>
      </c>
      <c r="AZ97" s="87">
        <f>'002d - Podkladové vrstvy ...'!F35</f>
        <v>0</v>
      </c>
      <c r="BA97" s="87">
        <f>'002d - Podkladové vrstvy ...'!F36</f>
        <v>0</v>
      </c>
      <c r="BB97" s="87">
        <f>'002d - Podkladové vrstvy ...'!F37</f>
        <v>0</v>
      </c>
      <c r="BC97" s="87">
        <f>'002d - Podkladové vrstvy ...'!F38</f>
        <v>0</v>
      </c>
      <c r="BD97" s="89">
        <f>'002d - Podkladové vrstvy ...'!F39</f>
        <v>0</v>
      </c>
      <c r="BT97" s="23" t="s">
        <v>82</v>
      </c>
      <c r="BV97" s="23" t="s">
        <v>72</v>
      </c>
      <c r="BW97" s="23" t="s">
        <v>86</v>
      </c>
      <c r="BX97" s="23" t="s">
        <v>78</v>
      </c>
      <c r="CL97" s="23" t="s">
        <v>1</v>
      </c>
    </row>
    <row r="98" spans="1:90" s="4" customFormat="1" ht="16.5" customHeight="1">
      <c r="A98" s="84" t="s">
        <v>79</v>
      </c>
      <c r="B98" s="47"/>
      <c r="C98" s="10"/>
      <c r="D98" s="10"/>
      <c r="E98" s="207" t="s">
        <v>87</v>
      </c>
      <c r="F98" s="207"/>
      <c r="G98" s="207"/>
      <c r="H98" s="207"/>
      <c r="I98" s="207"/>
      <c r="J98" s="10"/>
      <c r="K98" s="207" t="s">
        <v>88</v>
      </c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8">
        <f>'003 - Športové zariadenie'!J32</f>
        <v>0</v>
      </c>
      <c r="AH98" s="209"/>
      <c r="AI98" s="209"/>
      <c r="AJ98" s="209"/>
      <c r="AK98" s="209"/>
      <c r="AL98" s="209"/>
      <c r="AM98" s="209"/>
      <c r="AN98" s="208">
        <f>SUM(AG98,AT98)</f>
        <v>0</v>
      </c>
      <c r="AO98" s="209"/>
      <c r="AP98" s="209"/>
      <c r="AQ98" s="85" t="s">
        <v>81</v>
      </c>
      <c r="AR98" s="47"/>
      <c r="AS98" s="90">
        <v>0</v>
      </c>
      <c r="AT98" s="91">
        <f>ROUND(SUM(AV98:AW98),2)</f>
        <v>0</v>
      </c>
      <c r="AU98" s="92">
        <f>'003 - Športové zariadenie'!P122</f>
        <v>0.65102700000000002</v>
      </c>
      <c r="AV98" s="91">
        <f>'003 - Športové zariadenie'!J35</f>
        <v>0</v>
      </c>
      <c r="AW98" s="91">
        <f>'003 - Športové zariadenie'!J36</f>
        <v>0</v>
      </c>
      <c r="AX98" s="91">
        <f>'003 - Športové zariadenie'!J37</f>
        <v>0</v>
      </c>
      <c r="AY98" s="91">
        <f>'003 - Športové zariadenie'!J38</f>
        <v>0</v>
      </c>
      <c r="AZ98" s="91">
        <f>'003 - Športové zariadenie'!F35</f>
        <v>0</v>
      </c>
      <c r="BA98" s="91">
        <f>'003 - Športové zariadenie'!F36</f>
        <v>0</v>
      </c>
      <c r="BB98" s="91">
        <f>'003 - Športové zariadenie'!F37</f>
        <v>0</v>
      </c>
      <c r="BC98" s="91">
        <f>'003 - Športové zariadenie'!F38</f>
        <v>0</v>
      </c>
      <c r="BD98" s="93">
        <f>'003 - Športové zariadenie'!F39</f>
        <v>0</v>
      </c>
      <c r="BT98" s="23" t="s">
        <v>82</v>
      </c>
      <c r="BV98" s="23" t="s">
        <v>72</v>
      </c>
      <c r="BW98" s="23" t="s">
        <v>89</v>
      </c>
      <c r="BX98" s="23" t="s">
        <v>78</v>
      </c>
      <c r="CL98" s="23" t="s">
        <v>1</v>
      </c>
    </row>
    <row r="99" spans="1:90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0" s="2" customFormat="1" ht="6.9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K98:AF98"/>
    <mergeCell ref="AN98:AP98"/>
    <mergeCell ref="AG98:AM98"/>
    <mergeCell ref="E98:I98"/>
    <mergeCell ref="AG94:AM94"/>
    <mergeCell ref="AN94:AP94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</mergeCells>
  <hyperlinks>
    <hyperlink ref="A96" location="'001 - Športová podlaha'!C2" display="/" xr:uid="{00000000-0004-0000-0000-000000000000}"/>
    <hyperlink ref="A97" location="'002d - Podkladové vrstvy ...'!C2" display="/" xr:uid="{00000000-0004-0000-0000-000001000000}"/>
    <hyperlink ref="A98" location="'003 - Športové zariadenie'!C2" display="/" xr:uid="{00000000-0004-0000-0000-000002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6"/>
  <sheetViews>
    <sheetView showGridLines="0" view="pageBreakPreview" topLeftCell="A4" zoomScale="87" zoomScaleNormal="100" zoomScaleSheetLayoutView="87" workbookViewId="0">
      <selection activeCell="I127" sqref="I127:I16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4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90</v>
      </c>
      <c r="L4" s="19"/>
      <c r="M4" s="95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30" customHeight="1">
      <c r="B7" s="19"/>
      <c r="E7" s="231" t="str">
        <f>'Rekapitulácia stavby'!K6</f>
        <v>REKONŠTRUKCIA TELOCVIČNE ZŠ V OBCI KAMIENKA - Rekonštrukcia havarijného stavu športovej podlahy telocvične ZŠsMŠ Kamienka</v>
      </c>
      <c r="F7" s="232"/>
      <c r="G7" s="232"/>
      <c r="H7" s="232"/>
      <c r="L7" s="19"/>
    </row>
    <row r="8" spans="1:46" s="1" customFormat="1" ht="12" customHeight="1">
      <c r="B8" s="19"/>
      <c r="D8" s="25" t="s">
        <v>91</v>
      </c>
      <c r="L8" s="19"/>
    </row>
    <row r="9" spans="1:46" s="2" customFormat="1" ht="16.5" customHeight="1">
      <c r="A9" s="28"/>
      <c r="B9" s="29"/>
      <c r="C9" s="28"/>
      <c r="D9" s="28"/>
      <c r="E9" s="231" t="s">
        <v>92</v>
      </c>
      <c r="F9" s="230"/>
      <c r="G9" s="230"/>
      <c r="H9" s="230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93</v>
      </c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21" t="s">
        <v>94</v>
      </c>
      <c r="F11" s="230"/>
      <c r="G11" s="230"/>
      <c r="H11" s="230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15</v>
      </c>
      <c r="E13" s="28"/>
      <c r="F13" s="23" t="s">
        <v>1</v>
      </c>
      <c r="G13" s="28"/>
      <c r="H13" s="28"/>
      <c r="I13" s="25" t="s">
        <v>16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17</v>
      </c>
      <c r="E14" s="28"/>
      <c r="F14" s="23" t="s">
        <v>18</v>
      </c>
      <c r="G14" s="28"/>
      <c r="H14" s="28"/>
      <c r="I14" s="25" t="s">
        <v>19</v>
      </c>
      <c r="J14" s="51" t="str">
        <f>'Rekapitulácia stavby'!AN8</f>
        <v>vyplní uchádzač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20</v>
      </c>
      <c r="E16" s="28"/>
      <c r="F16" s="28"/>
      <c r="G16" s="28"/>
      <c r="H16" s="28"/>
      <c r="I16" s="25" t="s">
        <v>21</v>
      </c>
      <c r="J16" s="191">
        <f>'Rekapitulácia stavby'!AN10</f>
        <v>37872877</v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'Rekapitulácia stavby'!E11</f>
        <v>ZŠsMŠ Kamienka</v>
      </c>
      <c r="F17" s="28"/>
      <c r="G17" s="28"/>
      <c r="H17" s="28"/>
      <c r="I17" s="25" t="s">
        <v>22</v>
      </c>
      <c r="J17" s="23" t="str">
        <f>'Rekapitulácia stavby'!AN11</f>
        <v>neplatca DPH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23</v>
      </c>
      <c r="E19" s="28"/>
      <c r="F19" s="28"/>
      <c r="G19" s="28"/>
      <c r="H19" s="28"/>
      <c r="I19" s="25" t="s">
        <v>21</v>
      </c>
      <c r="J19" s="23" t="str">
        <f>'Rekapitulácia stavby'!AN13</f>
        <v>vyplní uchádzač</v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01" t="str">
        <f>'Rekapitulácia stavby'!E14</f>
        <v>vyplní uchádzač</v>
      </c>
      <c r="F20" s="201"/>
      <c r="G20" s="201"/>
      <c r="H20" s="201"/>
      <c r="I20" s="25" t="s">
        <v>22</v>
      </c>
      <c r="J20" s="23" t="str">
        <f>'Rekapitulácia stavby'!AN14</f>
        <v>vyplní uchádzač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24</v>
      </c>
      <c r="E22" s="28"/>
      <c r="F22" s="28"/>
      <c r="G22" s="28"/>
      <c r="H22" s="28"/>
      <c r="I22" s="25" t="s">
        <v>21</v>
      </c>
      <c r="J22" s="23" t="s">
        <v>1</v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">
        <v>25</v>
      </c>
      <c r="F23" s="28"/>
      <c r="G23" s="28"/>
      <c r="H23" s="28"/>
      <c r="I23" s="25" t="s">
        <v>22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27</v>
      </c>
      <c r="E25" s="28"/>
      <c r="F25" s="28"/>
      <c r="G25" s="28"/>
      <c r="H25" s="28"/>
      <c r="I25" s="25" t="s">
        <v>21</v>
      </c>
      <c r="J25" s="23" t="s">
        <v>1</v>
      </c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">
        <v>28</v>
      </c>
      <c r="F26" s="28"/>
      <c r="G26" s="28"/>
      <c r="H26" s="28"/>
      <c r="I26" s="25" t="s">
        <v>22</v>
      </c>
      <c r="J26" s="23" t="s">
        <v>1</v>
      </c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29</v>
      </c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6"/>
      <c r="B29" s="97"/>
      <c r="C29" s="96"/>
      <c r="D29" s="96"/>
      <c r="E29" s="203" t="s">
        <v>1</v>
      </c>
      <c r="F29" s="203"/>
      <c r="G29" s="203"/>
      <c r="H29" s="203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9" t="s">
        <v>30</v>
      </c>
      <c r="E32" s="28"/>
      <c r="F32" s="28"/>
      <c r="G32" s="28"/>
      <c r="H32" s="28"/>
      <c r="I32" s="28"/>
      <c r="J32" s="67">
        <f>ROUND(J124,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32</v>
      </c>
      <c r="G34" s="28"/>
      <c r="H34" s="28"/>
      <c r="I34" s="32" t="s">
        <v>31</v>
      </c>
      <c r="J34" s="32" t="s">
        <v>33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0" t="s">
        <v>34</v>
      </c>
      <c r="E35" s="25" t="s">
        <v>35</v>
      </c>
      <c r="F35" s="101">
        <f>ROUND((SUM(BE124:BE165)),  2)</f>
        <v>0</v>
      </c>
      <c r="G35" s="28"/>
      <c r="H35" s="28"/>
      <c r="I35" s="102">
        <v>0.2</v>
      </c>
      <c r="J35" s="101">
        <f>ROUND(((SUM(BE124:BE165))*I35),  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5" t="s">
        <v>36</v>
      </c>
      <c r="F36" s="101">
        <f>ROUND((SUM(BF124:BF165)),  2)</f>
        <v>0</v>
      </c>
      <c r="G36" s="28"/>
      <c r="H36" s="28"/>
      <c r="I36" s="102">
        <v>0.2</v>
      </c>
      <c r="J36" s="101">
        <f>ROUND(((SUM(BF124:BF165))*I36),  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37</v>
      </c>
      <c r="F37" s="101">
        <f>ROUND((SUM(BG124:BG165)),  2)</f>
        <v>0</v>
      </c>
      <c r="G37" s="28"/>
      <c r="H37" s="28"/>
      <c r="I37" s="102">
        <v>0.2</v>
      </c>
      <c r="J37" s="101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38</v>
      </c>
      <c r="F38" s="101">
        <f>ROUND((SUM(BH124:BH165)),  2)</f>
        <v>0</v>
      </c>
      <c r="G38" s="28"/>
      <c r="H38" s="28"/>
      <c r="I38" s="102">
        <v>0.2</v>
      </c>
      <c r="J38" s="101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25" t="s">
        <v>39</v>
      </c>
      <c r="F39" s="101">
        <f>ROUND((SUM(BI124:BI165)),  2)</f>
        <v>0</v>
      </c>
      <c r="G39" s="28"/>
      <c r="H39" s="28"/>
      <c r="I39" s="102">
        <v>0</v>
      </c>
      <c r="J39" s="101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3"/>
      <c r="D41" s="104" t="s">
        <v>40</v>
      </c>
      <c r="E41" s="56"/>
      <c r="F41" s="56"/>
      <c r="G41" s="105" t="s">
        <v>41</v>
      </c>
      <c r="H41" s="106" t="s">
        <v>42</v>
      </c>
      <c r="I41" s="56"/>
      <c r="J41" s="107">
        <f>SUM(J32:J39)</f>
        <v>0</v>
      </c>
      <c r="K41" s="108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9" t="s">
        <v>46</v>
      </c>
      <c r="G61" s="41" t="s">
        <v>45</v>
      </c>
      <c r="H61" s="31"/>
      <c r="I61" s="31"/>
      <c r="J61" s="110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9" t="s">
        <v>46</v>
      </c>
      <c r="G76" s="41" t="s">
        <v>45</v>
      </c>
      <c r="H76" s="31"/>
      <c r="I76" s="31"/>
      <c r="J76" s="110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hidden="1" customHeight="1">
      <c r="A82" s="28"/>
      <c r="B82" s="29"/>
      <c r="C82" s="20" t="s">
        <v>95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hidden="1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hidden="1" customHeight="1">
      <c r="A85" s="28"/>
      <c r="B85" s="29"/>
      <c r="C85" s="28"/>
      <c r="D85" s="28"/>
      <c r="E85" s="231" t="str">
        <f>E7</f>
        <v>REKONŠTRUKCIA TELOCVIČNE ZŠ V OBCI KAMIENKA - Rekonštrukcia havarijného stavu športovej podlahy telocvične ZŠsMŠ Kamienka</v>
      </c>
      <c r="F85" s="232"/>
      <c r="G85" s="232"/>
      <c r="H85" s="23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hidden="1" customHeight="1">
      <c r="B86" s="19"/>
      <c r="C86" s="25" t="s">
        <v>91</v>
      </c>
      <c r="L86" s="19"/>
    </row>
    <row r="87" spans="1:31" s="2" customFormat="1" ht="16.5" hidden="1" customHeight="1">
      <c r="A87" s="28"/>
      <c r="B87" s="29"/>
      <c r="C87" s="28"/>
      <c r="D87" s="28"/>
      <c r="E87" s="231" t="s">
        <v>92</v>
      </c>
      <c r="F87" s="230"/>
      <c r="G87" s="230"/>
      <c r="H87" s="230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hidden="1" customHeight="1">
      <c r="A88" s="28"/>
      <c r="B88" s="29"/>
      <c r="C88" s="25" t="s">
        <v>93</v>
      </c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hidden="1" customHeight="1">
      <c r="A89" s="28"/>
      <c r="B89" s="29"/>
      <c r="C89" s="28"/>
      <c r="D89" s="28"/>
      <c r="E89" s="221" t="str">
        <f>E11</f>
        <v>001 - Športová podlaha</v>
      </c>
      <c r="F89" s="230"/>
      <c r="G89" s="230"/>
      <c r="H89" s="230"/>
      <c r="I89" s="28"/>
      <c r="J89" s="28"/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hidden="1" customHeight="1">
      <c r="A91" s="28"/>
      <c r="B91" s="29"/>
      <c r="C91" s="25" t="s">
        <v>17</v>
      </c>
      <c r="D91" s="28"/>
      <c r="E91" s="28"/>
      <c r="F91" s="23" t="str">
        <f>F14</f>
        <v>Kamienka</v>
      </c>
      <c r="G91" s="28"/>
      <c r="H91" s="28"/>
      <c r="I91" s="25" t="s">
        <v>19</v>
      </c>
      <c r="J91" s="51" t="str">
        <f>IF(J14="","",J14)</f>
        <v>vyplní uchádzač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hidden="1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65" hidden="1" customHeight="1">
      <c r="A93" s="28"/>
      <c r="B93" s="29"/>
      <c r="C93" s="25" t="s">
        <v>20</v>
      </c>
      <c r="D93" s="28"/>
      <c r="E93" s="28"/>
      <c r="F93" s="23" t="str">
        <f>E17</f>
        <v>ZŠsMŠ Kamienka</v>
      </c>
      <c r="G93" s="28"/>
      <c r="H93" s="28"/>
      <c r="I93" s="25" t="s">
        <v>24</v>
      </c>
      <c r="J93" s="26" t="str">
        <f>E23</f>
        <v>Ing. Vladislav Slosarčik</v>
      </c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hidden="1" customHeight="1">
      <c r="A94" s="28"/>
      <c r="B94" s="29"/>
      <c r="C94" s="25" t="s">
        <v>23</v>
      </c>
      <c r="D94" s="28"/>
      <c r="E94" s="28"/>
      <c r="F94" s="23" t="str">
        <f>IF(E20="","",E20)</f>
        <v>vyplní uchádzač</v>
      </c>
      <c r="G94" s="28"/>
      <c r="H94" s="28"/>
      <c r="I94" s="25" t="s">
        <v>27</v>
      </c>
      <c r="J94" s="26" t="str">
        <f>E26</f>
        <v>Ing. Slosarčik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hidden="1" customHeight="1">
      <c r="A96" s="28"/>
      <c r="B96" s="29"/>
      <c r="C96" s="111" t="s">
        <v>96</v>
      </c>
      <c r="D96" s="103"/>
      <c r="E96" s="103"/>
      <c r="F96" s="103"/>
      <c r="G96" s="103"/>
      <c r="H96" s="103"/>
      <c r="I96" s="103"/>
      <c r="J96" s="112" t="s">
        <v>97</v>
      </c>
      <c r="K96" s="103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hidden="1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hidden="1" customHeight="1">
      <c r="A98" s="28"/>
      <c r="B98" s="29"/>
      <c r="C98" s="113" t="s">
        <v>98</v>
      </c>
      <c r="D98" s="28"/>
      <c r="E98" s="28"/>
      <c r="F98" s="28"/>
      <c r="G98" s="28"/>
      <c r="H98" s="28"/>
      <c r="I98" s="28"/>
      <c r="J98" s="67">
        <f>J124</f>
        <v>0</v>
      </c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99</v>
      </c>
    </row>
    <row r="99" spans="1:47" s="9" customFormat="1" ht="24.9" hidden="1" customHeight="1">
      <c r="B99" s="114"/>
      <c r="D99" s="115" t="s">
        <v>100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1:47" s="10" customFormat="1" ht="19.95" hidden="1" customHeight="1">
      <c r="B100" s="118"/>
      <c r="D100" s="119" t="s">
        <v>101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1:47" s="10" customFormat="1" ht="19.95" hidden="1" customHeight="1">
      <c r="B101" s="118"/>
      <c r="D101" s="119" t="s">
        <v>102</v>
      </c>
      <c r="E101" s="120"/>
      <c r="F101" s="120"/>
      <c r="G101" s="120"/>
      <c r="H101" s="120"/>
      <c r="I101" s="120"/>
      <c r="J101" s="121">
        <f>J136</f>
        <v>0</v>
      </c>
      <c r="L101" s="118"/>
    </row>
    <row r="102" spans="1:47" s="10" customFormat="1" ht="19.95" hidden="1" customHeight="1">
      <c r="B102" s="118"/>
      <c r="D102" s="119" t="s">
        <v>103</v>
      </c>
      <c r="E102" s="120"/>
      <c r="F102" s="120"/>
      <c r="G102" s="120"/>
      <c r="H102" s="120"/>
      <c r="I102" s="120"/>
      <c r="J102" s="121">
        <f>J160</f>
        <v>0</v>
      </c>
      <c r="L102" s="118"/>
    </row>
    <row r="103" spans="1:47" s="2" customFormat="1" ht="21.75" hidden="1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47" s="2" customFormat="1" ht="6.9" hidden="1" customHeight="1">
      <c r="A104" s="28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47" hidden="1"/>
    <row r="106" spans="1:47" hidden="1"/>
    <row r="107" spans="1:47" hidden="1"/>
    <row r="108" spans="1:47" s="2" customFormat="1" ht="6.9" customHeight="1">
      <c r="A108" s="28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47" s="2" customFormat="1" ht="24.9" customHeight="1">
      <c r="A109" s="28"/>
      <c r="B109" s="29"/>
      <c r="C109" s="20" t="s">
        <v>104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47" s="2" customFormat="1" ht="6.9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47" s="2" customFormat="1" ht="12" customHeight="1">
      <c r="A111" s="28"/>
      <c r="B111" s="29"/>
      <c r="C111" s="25" t="s">
        <v>14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47" s="2" customFormat="1" ht="30" customHeight="1">
      <c r="A112" s="28"/>
      <c r="B112" s="29"/>
      <c r="C112" s="28"/>
      <c r="D112" s="28"/>
      <c r="E112" s="231" t="str">
        <f>E7</f>
        <v>REKONŠTRUKCIA TELOCVIČNE ZŠ V OBCI KAMIENKA - Rekonštrukcia havarijného stavu športovej podlahy telocvične ZŠsMŠ Kamienka</v>
      </c>
      <c r="F112" s="232"/>
      <c r="G112" s="232"/>
      <c r="H112" s="232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1" customFormat="1" ht="12" customHeight="1">
      <c r="B113" s="19"/>
      <c r="C113" s="25" t="s">
        <v>91</v>
      </c>
      <c r="L113" s="19"/>
    </row>
    <row r="114" spans="1:65" s="2" customFormat="1" ht="16.5" customHeight="1">
      <c r="A114" s="28"/>
      <c r="B114" s="29"/>
      <c r="C114" s="28"/>
      <c r="D114" s="28"/>
      <c r="E114" s="231" t="s">
        <v>92</v>
      </c>
      <c r="F114" s="230"/>
      <c r="G114" s="230"/>
      <c r="H114" s="23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93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6.5" customHeight="1">
      <c r="A116" s="28"/>
      <c r="B116" s="29"/>
      <c r="C116" s="28"/>
      <c r="D116" s="28"/>
      <c r="E116" s="221" t="str">
        <f>E11</f>
        <v>001 - Športová podlaha</v>
      </c>
      <c r="F116" s="230"/>
      <c r="G116" s="230"/>
      <c r="H116" s="230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2" customHeight="1">
      <c r="A118" s="28"/>
      <c r="B118" s="29"/>
      <c r="C118" s="25" t="s">
        <v>17</v>
      </c>
      <c r="D118" s="28"/>
      <c r="E118" s="28"/>
      <c r="F118" s="23" t="str">
        <f>F14</f>
        <v>Kamienka</v>
      </c>
      <c r="G118" s="28"/>
      <c r="H118" s="28"/>
      <c r="I118" s="25" t="s">
        <v>19</v>
      </c>
      <c r="J118" s="51" t="str">
        <f>IF(J14="","",J14)</f>
        <v>vyplní uchádzač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6.9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25.65" customHeight="1">
      <c r="A120" s="28"/>
      <c r="B120" s="29"/>
      <c r="C120" s="25" t="s">
        <v>20</v>
      </c>
      <c r="D120" s="28"/>
      <c r="E120" s="28"/>
      <c r="F120" s="23" t="str">
        <f>E17</f>
        <v>ZŠsMŠ Kamienka</v>
      </c>
      <c r="G120" s="28"/>
      <c r="H120" s="28"/>
      <c r="I120" s="25" t="s">
        <v>24</v>
      </c>
      <c r="J120" s="26" t="str">
        <f>E23</f>
        <v>Ing. Vladislav Slosarčik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15" customHeight="1">
      <c r="A121" s="28"/>
      <c r="B121" s="29"/>
      <c r="C121" s="25" t="s">
        <v>23</v>
      </c>
      <c r="D121" s="28"/>
      <c r="E121" s="28"/>
      <c r="F121" s="23" t="str">
        <f>IF(E20="","",E20)</f>
        <v>vyplní uchádzač</v>
      </c>
      <c r="G121" s="28"/>
      <c r="H121" s="28"/>
      <c r="I121" s="25" t="s">
        <v>27</v>
      </c>
      <c r="J121" s="26" t="str">
        <f>E26</f>
        <v>Ing. Slosarčik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11" customFormat="1" ht="29.25" customHeight="1">
      <c r="A123" s="122"/>
      <c r="B123" s="123"/>
      <c r="C123" s="124" t="s">
        <v>105</v>
      </c>
      <c r="D123" s="125" t="s">
        <v>55</v>
      </c>
      <c r="E123" s="125" t="s">
        <v>51</v>
      </c>
      <c r="F123" s="125" t="s">
        <v>52</v>
      </c>
      <c r="G123" s="125" t="s">
        <v>106</v>
      </c>
      <c r="H123" s="125" t="s">
        <v>107</v>
      </c>
      <c r="I123" s="125" t="s">
        <v>108</v>
      </c>
      <c r="J123" s="126" t="s">
        <v>97</v>
      </c>
      <c r="K123" s="127" t="s">
        <v>109</v>
      </c>
      <c r="L123" s="128"/>
      <c r="M123" s="58" t="s">
        <v>1</v>
      </c>
      <c r="N123" s="59" t="s">
        <v>34</v>
      </c>
      <c r="O123" s="59" t="s">
        <v>110</v>
      </c>
      <c r="P123" s="59" t="s">
        <v>111</v>
      </c>
      <c r="Q123" s="59" t="s">
        <v>112</v>
      </c>
      <c r="R123" s="59" t="s">
        <v>113</v>
      </c>
      <c r="S123" s="59" t="s">
        <v>114</v>
      </c>
      <c r="T123" s="60" t="s">
        <v>115</v>
      </c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</row>
    <row r="124" spans="1:65" s="2" customFormat="1" ht="22.8" customHeight="1">
      <c r="A124" s="28"/>
      <c r="B124" s="29"/>
      <c r="C124" s="65" t="s">
        <v>98</v>
      </c>
      <c r="D124" s="28"/>
      <c r="E124" s="28"/>
      <c r="F124" s="28"/>
      <c r="G124" s="28"/>
      <c r="H124" s="28"/>
      <c r="I124" s="28"/>
      <c r="J124" s="129">
        <f>BK124</f>
        <v>0</v>
      </c>
      <c r="K124" s="28"/>
      <c r="L124" s="29"/>
      <c r="M124" s="61"/>
      <c r="N124" s="52"/>
      <c r="O124" s="62"/>
      <c r="P124" s="130">
        <f>P125</f>
        <v>559.62052599999993</v>
      </c>
      <c r="Q124" s="62"/>
      <c r="R124" s="130">
        <f>R125</f>
        <v>5.9824803199999996</v>
      </c>
      <c r="S124" s="62"/>
      <c r="T124" s="131">
        <f>T125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69</v>
      </c>
      <c r="AU124" s="16" t="s">
        <v>99</v>
      </c>
      <c r="BK124" s="132">
        <f>BK125</f>
        <v>0</v>
      </c>
    </row>
    <row r="125" spans="1:65" s="12" customFormat="1" ht="25.95" customHeight="1">
      <c r="B125" s="133"/>
      <c r="D125" s="134" t="s">
        <v>69</v>
      </c>
      <c r="E125" s="135" t="s">
        <v>116</v>
      </c>
      <c r="F125" s="135" t="s">
        <v>117</v>
      </c>
      <c r="J125" s="136">
        <f>BK125</f>
        <v>0</v>
      </c>
      <c r="L125" s="133"/>
      <c r="M125" s="137"/>
      <c r="N125" s="138"/>
      <c r="O125" s="138"/>
      <c r="P125" s="139">
        <f>P126+P136+P160</f>
        <v>559.62052599999993</v>
      </c>
      <c r="Q125" s="138"/>
      <c r="R125" s="139">
        <f>R126+R136+R160</f>
        <v>5.9824803199999996</v>
      </c>
      <c r="S125" s="138"/>
      <c r="T125" s="140">
        <f>T126+T136+T160</f>
        <v>0</v>
      </c>
      <c r="AR125" s="134" t="s">
        <v>82</v>
      </c>
      <c r="AT125" s="141" t="s">
        <v>69</v>
      </c>
      <c r="AU125" s="141" t="s">
        <v>70</v>
      </c>
      <c r="AY125" s="134" t="s">
        <v>118</v>
      </c>
      <c r="BK125" s="142">
        <f>BK126+BK136+BK160</f>
        <v>0</v>
      </c>
    </row>
    <row r="126" spans="1:65" s="12" customFormat="1" ht="22.8" customHeight="1">
      <c r="B126" s="133"/>
      <c r="D126" s="134" t="s">
        <v>69</v>
      </c>
      <c r="E126" s="143" t="s">
        <v>119</v>
      </c>
      <c r="F126" s="143" t="s">
        <v>120</v>
      </c>
      <c r="J126" s="144">
        <f>BK126</f>
        <v>0</v>
      </c>
      <c r="L126" s="133"/>
      <c r="M126" s="137"/>
      <c r="N126" s="138"/>
      <c r="O126" s="138"/>
      <c r="P126" s="139">
        <f>SUM(P127:P135)</f>
        <v>149.094966</v>
      </c>
      <c r="Q126" s="138"/>
      <c r="R126" s="139">
        <f>SUM(R127:R135)</f>
        <v>2.5823107199999997</v>
      </c>
      <c r="S126" s="138"/>
      <c r="T126" s="140">
        <f>SUM(T127:T135)</f>
        <v>0</v>
      </c>
      <c r="AR126" s="134" t="s">
        <v>82</v>
      </c>
      <c r="AT126" s="141" t="s">
        <v>69</v>
      </c>
      <c r="AU126" s="141" t="s">
        <v>77</v>
      </c>
      <c r="AY126" s="134" t="s">
        <v>118</v>
      </c>
      <c r="BK126" s="142">
        <f>SUM(BK127:BK135)</f>
        <v>0</v>
      </c>
    </row>
    <row r="127" spans="1:65" s="2" customFormat="1" ht="33" customHeight="1">
      <c r="A127" s="28"/>
      <c r="B127" s="145"/>
      <c r="C127" s="146" t="s">
        <v>77</v>
      </c>
      <c r="D127" s="146" t="s">
        <v>121</v>
      </c>
      <c r="E127" s="147" t="s">
        <v>122</v>
      </c>
      <c r="F127" s="148" t="s">
        <v>123</v>
      </c>
      <c r="G127" s="149" t="s">
        <v>124</v>
      </c>
      <c r="H127" s="150">
        <v>264</v>
      </c>
      <c r="I127" s="151"/>
      <c r="J127" s="151">
        <f>ROUND(I127*H127,2)</f>
        <v>0</v>
      </c>
      <c r="K127" s="152"/>
      <c r="L127" s="29"/>
      <c r="M127" s="153" t="s">
        <v>1</v>
      </c>
      <c r="N127" s="154" t="s">
        <v>36</v>
      </c>
      <c r="O127" s="155">
        <v>0.309</v>
      </c>
      <c r="P127" s="155">
        <f>O127*H127</f>
        <v>81.575999999999993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7" t="s">
        <v>125</v>
      </c>
      <c r="AT127" s="157" t="s">
        <v>121</v>
      </c>
      <c r="AU127" s="157" t="s">
        <v>82</v>
      </c>
      <c r="AY127" s="16" t="s">
        <v>118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6" t="s">
        <v>82</v>
      </c>
      <c r="BK127" s="158">
        <f>ROUND(I127*H127,2)</f>
        <v>0</v>
      </c>
      <c r="BL127" s="16" t="s">
        <v>125</v>
      </c>
      <c r="BM127" s="157" t="s">
        <v>126</v>
      </c>
    </row>
    <row r="128" spans="1:65" s="13" customFormat="1">
      <c r="B128" s="159"/>
      <c r="D128" s="160" t="s">
        <v>127</v>
      </c>
      <c r="E128" s="161" t="s">
        <v>1</v>
      </c>
      <c r="F128" s="162" t="s">
        <v>128</v>
      </c>
      <c r="H128" s="163">
        <v>264</v>
      </c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127</v>
      </c>
      <c r="AU128" s="161" t="s">
        <v>82</v>
      </c>
      <c r="AV128" s="13" t="s">
        <v>82</v>
      </c>
      <c r="AW128" s="13" t="s">
        <v>26</v>
      </c>
      <c r="AX128" s="13" t="s">
        <v>77</v>
      </c>
      <c r="AY128" s="161" t="s">
        <v>118</v>
      </c>
    </row>
    <row r="129" spans="1:65" s="2" customFormat="1" ht="55.5" customHeight="1">
      <c r="A129" s="28"/>
      <c r="B129" s="145"/>
      <c r="C129" s="167" t="s">
        <v>82</v>
      </c>
      <c r="D129" s="167" t="s">
        <v>129</v>
      </c>
      <c r="E129" s="168" t="s">
        <v>130</v>
      </c>
      <c r="F129" s="169" t="s">
        <v>131</v>
      </c>
      <c r="G129" s="170" t="s">
        <v>124</v>
      </c>
      <c r="H129" s="171">
        <v>55.44</v>
      </c>
      <c r="I129" s="172"/>
      <c r="J129" s="172">
        <f>ROUND(I129*H129,2)</f>
        <v>0</v>
      </c>
      <c r="K129" s="173"/>
      <c r="L129" s="174"/>
      <c r="M129" s="175" t="s">
        <v>1</v>
      </c>
      <c r="N129" s="176" t="s">
        <v>36</v>
      </c>
      <c r="O129" s="155">
        <v>0</v>
      </c>
      <c r="P129" s="155">
        <f>O129*H129</f>
        <v>0</v>
      </c>
      <c r="Q129" s="155">
        <v>1.7000000000000001E-2</v>
      </c>
      <c r="R129" s="155">
        <f>Q129*H129</f>
        <v>0.94247999999999998</v>
      </c>
      <c r="S129" s="155">
        <v>0</v>
      </c>
      <c r="T129" s="156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7" t="s">
        <v>132</v>
      </c>
      <c r="AT129" s="157" t="s">
        <v>129</v>
      </c>
      <c r="AU129" s="157" t="s">
        <v>82</v>
      </c>
      <c r="AY129" s="16" t="s">
        <v>118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6" t="s">
        <v>82</v>
      </c>
      <c r="BK129" s="158">
        <f>ROUND(I129*H129,2)</f>
        <v>0</v>
      </c>
      <c r="BL129" s="16" t="s">
        <v>125</v>
      </c>
      <c r="BM129" s="157" t="s">
        <v>133</v>
      </c>
    </row>
    <row r="130" spans="1:65" s="13" customFormat="1">
      <c r="B130" s="159"/>
      <c r="D130" s="160" t="s">
        <v>127</v>
      </c>
      <c r="F130" s="162" t="s">
        <v>134</v>
      </c>
      <c r="H130" s="163">
        <v>55.44</v>
      </c>
      <c r="L130" s="159"/>
      <c r="M130" s="164"/>
      <c r="N130" s="165"/>
      <c r="O130" s="165"/>
      <c r="P130" s="165"/>
      <c r="Q130" s="165"/>
      <c r="R130" s="165"/>
      <c r="S130" s="165"/>
      <c r="T130" s="166"/>
      <c r="AT130" s="161" t="s">
        <v>127</v>
      </c>
      <c r="AU130" s="161" t="s">
        <v>82</v>
      </c>
      <c r="AV130" s="13" t="s">
        <v>82</v>
      </c>
      <c r="AW130" s="13" t="s">
        <v>3</v>
      </c>
      <c r="AX130" s="13" t="s">
        <v>77</v>
      </c>
      <c r="AY130" s="161" t="s">
        <v>118</v>
      </c>
    </row>
    <row r="131" spans="1:65" s="2" customFormat="1" ht="21.75" customHeight="1">
      <c r="A131" s="28"/>
      <c r="B131" s="145"/>
      <c r="C131" s="146" t="s">
        <v>135</v>
      </c>
      <c r="D131" s="146" t="s">
        <v>121</v>
      </c>
      <c r="E131" s="147" t="s">
        <v>136</v>
      </c>
      <c r="F131" s="148" t="s">
        <v>137</v>
      </c>
      <c r="G131" s="149" t="s">
        <v>124</v>
      </c>
      <c r="H131" s="150">
        <v>264</v>
      </c>
      <c r="I131" s="151"/>
      <c r="J131" s="151">
        <f>ROUND(I131*H131,2)</f>
        <v>0</v>
      </c>
      <c r="K131" s="152"/>
      <c r="L131" s="29"/>
      <c r="M131" s="153" t="s">
        <v>1</v>
      </c>
      <c r="N131" s="154" t="s">
        <v>36</v>
      </c>
      <c r="O131" s="155">
        <v>0.23899999999999999</v>
      </c>
      <c r="P131" s="155">
        <f>O131*H131</f>
        <v>63.095999999999997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7" t="s">
        <v>125</v>
      </c>
      <c r="AT131" s="157" t="s">
        <v>121</v>
      </c>
      <c r="AU131" s="157" t="s">
        <v>82</v>
      </c>
      <c r="AY131" s="16" t="s">
        <v>118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6" t="s">
        <v>82</v>
      </c>
      <c r="BK131" s="158">
        <f>ROUND(I131*H131,2)</f>
        <v>0</v>
      </c>
      <c r="BL131" s="16" t="s">
        <v>125</v>
      </c>
      <c r="BM131" s="157" t="s">
        <v>138</v>
      </c>
    </row>
    <row r="132" spans="1:65" s="13" customFormat="1">
      <c r="B132" s="159"/>
      <c r="D132" s="160" t="s">
        <v>127</v>
      </c>
      <c r="E132" s="161" t="s">
        <v>1</v>
      </c>
      <c r="F132" s="162" t="s">
        <v>128</v>
      </c>
      <c r="H132" s="163">
        <v>264</v>
      </c>
      <c r="L132" s="159"/>
      <c r="M132" s="164"/>
      <c r="N132" s="165"/>
      <c r="O132" s="165"/>
      <c r="P132" s="165"/>
      <c r="Q132" s="165"/>
      <c r="R132" s="165"/>
      <c r="S132" s="165"/>
      <c r="T132" s="166"/>
      <c r="AT132" s="161" t="s">
        <v>127</v>
      </c>
      <c r="AU132" s="161" t="s">
        <v>82</v>
      </c>
      <c r="AV132" s="13" t="s">
        <v>82</v>
      </c>
      <c r="AW132" s="13" t="s">
        <v>26</v>
      </c>
      <c r="AX132" s="13" t="s">
        <v>77</v>
      </c>
      <c r="AY132" s="161" t="s">
        <v>118</v>
      </c>
    </row>
    <row r="133" spans="1:65" s="2" customFormat="1" ht="33" customHeight="1">
      <c r="A133" s="28"/>
      <c r="B133" s="145"/>
      <c r="C133" s="167" t="s">
        <v>139</v>
      </c>
      <c r="D133" s="167" t="s">
        <v>129</v>
      </c>
      <c r="E133" s="168" t="s">
        <v>140</v>
      </c>
      <c r="F133" s="169" t="s">
        <v>141</v>
      </c>
      <c r="G133" s="170" t="s">
        <v>124</v>
      </c>
      <c r="H133" s="171">
        <v>196.15199999999999</v>
      </c>
      <c r="I133" s="172"/>
      <c r="J133" s="172">
        <f>ROUND(I133*H133,2)</f>
        <v>0</v>
      </c>
      <c r="K133" s="173"/>
      <c r="L133" s="174"/>
      <c r="M133" s="175" t="s">
        <v>1</v>
      </c>
      <c r="N133" s="176" t="s">
        <v>36</v>
      </c>
      <c r="O133" s="155">
        <v>0</v>
      </c>
      <c r="P133" s="155">
        <f>O133*H133</f>
        <v>0</v>
      </c>
      <c r="Q133" s="155">
        <v>8.3599999999999994E-3</v>
      </c>
      <c r="R133" s="155">
        <f>Q133*H133</f>
        <v>1.6398307199999997</v>
      </c>
      <c r="S133" s="155">
        <v>0</v>
      </c>
      <c r="T133" s="156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7" t="s">
        <v>132</v>
      </c>
      <c r="AT133" s="157" t="s">
        <v>129</v>
      </c>
      <c r="AU133" s="157" t="s">
        <v>82</v>
      </c>
      <c r="AY133" s="16" t="s">
        <v>118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6" t="s">
        <v>82</v>
      </c>
      <c r="BK133" s="158">
        <f>ROUND(I133*H133,2)</f>
        <v>0</v>
      </c>
      <c r="BL133" s="16" t="s">
        <v>125</v>
      </c>
      <c r="BM133" s="157" t="s">
        <v>142</v>
      </c>
    </row>
    <row r="134" spans="1:65" s="13" customFormat="1">
      <c r="B134" s="159"/>
      <c r="D134" s="160" t="s">
        <v>127</v>
      </c>
      <c r="F134" s="162" t="s">
        <v>143</v>
      </c>
      <c r="H134" s="163">
        <v>196.15199999999999</v>
      </c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127</v>
      </c>
      <c r="AU134" s="161" t="s">
        <v>82</v>
      </c>
      <c r="AV134" s="13" t="s">
        <v>82</v>
      </c>
      <c r="AW134" s="13" t="s">
        <v>3</v>
      </c>
      <c r="AX134" s="13" t="s">
        <v>77</v>
      </c>
      <c r="AY134" s="161" t="s">
        <v>118</v>
      </c>
    </row>
    <row r="135" spans="1:65" s="2" customFormat="1" ht="21.75" customHeight="1">
      <c r="A135" s="28"/>
      <c r="B135" s="145"/>
      <c r="C135" s="146" t="s">
        <v>144</v>
      </c>
      <c r="D135" s="146" t="s">
        <v>121</v>
      </c>
      <c r="E135" s="147" t="s">
        <v>145</v>
      </c>
      <c r="F135" s="148" t="s">
        <v>146</v>
      </c>
      <c r="G135" s="149" t="s">
        <v>147</v>
      </c>
      <c r="H135" s="150">
        <v>2.5819999999999999</v>
      </c>
      <c r="I135" s="151"/>
      <c r="J135" s="151">
        <f>ROUND(I135*H135,2)</f>
        <v>0</v>
      </c>
      <c r="K135" s="152"/>
      <c r="L135" s="29"/>
      <c r="M135" s="153" t="s">
        <v>1</v>
      </c>
      <c r="N135" s="154" t="s">
        <v>36</v>
      </c>
      <c r="O135" s="155">
        <v>1.7130000000000001</v>
      </c>
      <c r="P135" s="155">
        <f>O135*H135</f>
        <v>4.4229659999999997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125</v>
      </c>
      <c r="AT135" s="157" t="s">
        <v>121</v>
      </c>
      <c r="AU135" s="157" t="s">
        <v>82</v>
      </c>
      <c r="AY135" s="16" t="s">
        <v>118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82</v>
      </c>
      <c r="BK135" s="158">
        <f>ROUND(I135*H135,2)</f>
        <v>0</v>
      </c>
      <c r="BL135" s="16" t="s">
        <v>125</v>
      </c>
      <c r="BM135" s="157" t="s">
        <v>148</v>
      </c>
    </row>
    <row r="136" spans="1:65" s="12" customFormat="1" ht="22.8" customHeight="1">
      <c r="B136" s="133"/>
      <c r="D136" s="134" t="s">
        <v>69</v>
      </c>
      <c r="E136" s="143" t="s">
        <v>149</v>
      </c>
      <c r="F136" s="143" t="s">
        <v>150</v>
      </c>
      <c r="J136" s="144">
        <f>BK136</f>
        <v>0</v>
      </c>
      <c r="L136" s="133"/>
      <c r="M136" s="137"/>
      <c r="N136" s="138"/>
      <c r="O136" s="138"/>
      <c r="P136" s="139">
        <f>SUM(P137:P159)</f>
        <v>338.88255999999996</v>
      </c>
      <c r="Q136" s="138"/>
      <c r="R136" s="139">
        <f>SUM(R137:R159)</f>
        <v>3.3597555999999997</v>
      </c>
      <c r="S136" s="138"/>
      <c r="T136" s="140">
        <f>SUM(T137:T159)</f>
        <v>0</v>
      </c>
      <c r="AR136" s="134" t="s">
        <v>82</v>
      </c>
      <c r="AT136" s="141" t="s">
        <v>69</v>
      </c>
      <c r="AU136" s="141" t="s">
        <v>77</v>
      </c>
      <c r="AY136" s="134" t="s">
        <v>118</v>
      </c>
      <c r="BK136" s="142">
        <f>SUM(BK137:BK159)</f>
        <v>0</v>
      </c>
    </row>
    <row r="137" spans="1:65" s="2" customFormat="1" ht="21.75" customHeight="1">
      <c r="A137" s="28"/>
      <c r="B137" s="145"/>
      <c r="C137" s="146" t="s">
        <v>151</v>
      </c>
      <c r="D137" s="146" t="s">
        <v>121</v>
      </c>
      <c r="E137" s="147" t="s">
        <v>152</v>
      </c>
      <c r="F137" s="148" t="s">
        <v>153</v>
      </c>
      <c r="G137" s="149" t="s">
        <v>154</v>
      </c>
      <c r="H137" s="150">
        <v>52</v>
      </c>
      <c r="I137" s="151"/>
      <c r="J137" s="151">
        <f>ROUND(I137*H137,2)</f>
        <v>0</v>
      </c>
      <c r="K137" s="152"/>
      <c r="L137" s="29"/>
      <c r="M137" s="153" t="s">
        <v>1</v>
      </c>
      <c r="N137" s="154" t="s">
        <v>36</v>
      </c>
      <c r="O137" s="155">
        <v>0.17499999999999999</v>
      </c>
      <c r="P137" s="155">
        <f>O137*H137</f>
        <v>9.1</v>
      </c>
      <c r="Q137" s="155">
        <v>2.0000000000000002E-5</v>
      </c>
      <c r="R137" s="155">
        <f>Q137*H137</f>
        <v>1.0400000000000001E-3</v>
      </c>
      <c r="S137" s="155">
        <v>0</v>
      </c>
      <c r="T137" s="156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7" t="s">
        <v>125</v>
      </c>
      <c r="AT137" s="157" t="s">
        <v>121</v>
      </c>
      <c r="AU137" s="157" t="s">
        <v>82</v>
      </c>
      <c r="AY137" s="16" t="s">
        <v>118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6" t="s">
        <v>82</v>
      </c>
      <c r="BK137" s="158">
        <f>ROUND(I137*H137,2)</f>
        <v>0</v>
      </c>
      <c r="BL137" s="16" t="s">
        <v>125</v>
      </c>
      <c r="BM137" s="157" t="s">
        <v>155</v>
      </c>
    </row>
    <row r="138" spans="1:65" s="13" customFormat="1">
      <c r="B138" s="159"/>
      <c r="D138" s="160" t="s">
        <v>127</v>
      </c>
      <c r="E138" s="161" t="s">
        <v>1</v>
      </c>
      <c r="F138" s="162" t="s">
        <v>156</v>
      </c>
      <c r="H138" s="163">
        <v>52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127</v>
      </c>
      <c r="AU138" s="161" t="s">
        <v>82</v>
      </c>
      <c r="AV138" s="13" t="s">
        <v>82</v>
      </c>
      <c r="AW138" s="13" t="s">
        <v>26</v>
      </c>
      <c r="AX138" s="13" t="s">
        <v>77</v>
      </c>
      <c r="AY138" s="161" t="s">
        <v>118</v>
      </c>
    </row>
    <row r="139" spans="1:65" s="2" customFormat="1" ht="33" customHeight="1">
      <c r="A139" s="28"/>
      <c r="B139" s="145"/>
      <c r="C139" s="167" t="s">
        <v>157</v>
      </c>
      <c r="D139" s="167" t="s">
        <v>129</v>
      </c>
      <c r="E139" s="168" t="s">
        <v>158</v>
      </c>
      <c r="F139" s="169" t="s">
        <v>159</v>
      </c>
      <c r="G139" s="170" t="s">
        <v>154</v>
      </c>
      <c r="H139" s="171">
        <v>52.52</v>
      </c>
      <c r="I139" s="172"/>
      <c r="J139" s="172">
        <f>ROUND(I139*H139,2)</f>
        <v>0</v>
      </c>
      <c r="K139" s="173"/>
      <c r="L139" s="174"/>
      <c r="M139" s="175" t="s">
        <v>1</v>
      </c>
      <c r="N139" s="176" t="s">
        <v>36</v>
      </c>
      <c r="O139" s="155">
        <v>0</v>
      </c>
      <c r="P139" s="155">
        <f>O139*H139</f>
        <v>0</v>
      </c>
      <c r="Q139" s="155">
        <v>5.0000000000000001E-4</v>
      </c>
      <c r="R139" s="155">
        <f>Q139*H139</f>
        <v>2.6260000000000002E-2</v>
      </c>
      <c r="S139" s="155">
        <v>0</v>
      </c>
      <c r="T139" s="156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7" t="s">
        <v>132</v>
      </c>
      <c r="AT139" s="157" t="s">
        <v>129</v>
      </c>
      <c r="AU139" s="157" t="s">
        <v>82</v>
      </c>
      <c r="AY139" s="16" t="s">
        <v>118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6" t="s">
        <v>82</v>
      </c>
      <c r="BK139" s="158">
        <f>ROUND(I139*H139,2)</f>
        <v>0</v>
      </c>
      <c r="BL139" s="16" t="s">
        <v>125</v>
      </c>
      <c r="BM139" s="157" t="s">
        <v>160</v>
      </c>
    </row>
    <row r="140" spans="1:65" s="13" customFormat="1">
      <c r="B140" s="159"/>
      <c r="D140" s="160" t="s">
        <v>127</v>
      </c>
      <c r="F140" s="162" t="s">
        <v>161</v>
      </c>
      <c r="H140" s="163">
        <v>52.52</v>
      </c>
      <c r="L140" s="159"/>
      <c r="M140" s="164"/>
      <c r="N140" s="165"/>
      <c r="O140" s="165"/>
      <c r="P140" s="165"/>
      <c r="Q140" s="165"/>
      <c r="R140" s="165"/>
      <c r="S140" s="165"/>
      <c r="T140" s="166"/>
      <c r="AT140" s="161" t="s">
        <v>127</v>
      </c>
      <c r="AU140" s="161" t="s">
        <v>82</v>
      </c>
      <c r="AV140" s="13" t="s">
        <v>82</v>
      </c>
      <c r="AW140" s="13" t="s">
        <v>3</v>
      </c>
      <c r="AX140" s="13" t="s">
        <v>77</v>
      </c>
      <c r="AY140" s="161" t="s">
        <v>118</v>
      </c>
    </row>
    <row r="141" spans="1:65" s="2" customFormat="1" ht="16.5" customHeight="1">
      <c r="A141" s="28"/>
      <c r="B141" s="145"/>
      <c r="C141" s="146" t="s">
        <v>162</v>
      </c>
      <c r="D141" s="146" t="s">
        <v>121</v>
      </c>
      <c r="E141" s="147" t="s">
        <v>163</v>
      </c>
      <c r="F141" s="148" t="s">
        <v>164</v>
      </c>
      <c r="G141" s="149" t="s">
        <v>154</v>
      </c>
      <c r="H141" s="150">
        <v>19.600000000000001</v>
      </c>
      <c r="I141" s="151"/>
      <c r="J141" s="151">
        <f>ROUND(I141*H141,2)</f>
        <v>0</v>
      </c>
      <c r="K141" s="152"/>
      <c r="L141" s="29"/>
      <c r="M141" s="153" t="s">
        <v>1</v>
      </c>
      <c r="N141" s="154" t="s">
        <v>36</v>
      </c>
      <c r="O141" s="155">
        <v>0.3</v>
      </c>
      <c r="P141" s="155">
        <f>O141*H141</f>
        <v>5.88</v>
      </c>
      <c r="Q141" s="155">
        <v>1.0000000000000001E-5</v>
      </c>
      <c r="R141" s="155">
        <f>Q141*H141</f>
        <v>1.9600000000000002E-4</v>
      </c>
      <c r="S141" s="155">
        <v>0</v>
      </c>
      <c r="T141" s="156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7" t="s">
        <v>125</v>
      </c>
      <c r="AT141" s="157" t="s">
        <v>121</v>
      </c>
      <c r="AU141" s="157" t="s">
        <v>82</v>
      </c>
      <c r="AY141" s="16" t="s">
        <v>118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6" t="s">
        <v>82</v>
      </c>
      <c r="BK141" s="158">
        <f>ROUND(I141*H141,2)</f>
        <v>0</v>
      </c>
      <c r="BL141" s="16" t="s">
        <v>125</v>
      </c>
      <c r="BM141" s="157" t="s">
        <v>165</v>
      </c>
    </row>
    <row r="142" spans="1:65" s="13" customFormat="1">
      <c r="B142" s="159"/>
      <c r="D142" s="160" t="s">
        <v>127</v>
      </c>
      <c r="E142" s="161" t="s">
        <v>1</v>
      </c>
      <c r="F142" s="162" t="s">
        <v>166</v>
      </c>
      <c r="H142" s="163">
        <v>19.600000000000001</v>
      </c>
      <c r="L142" s="159"/>
      <c r="M142" s="164"/>
      <c r="N142" s="165"/>
      <c r="O142" s="165"/>
      <c r="P142" s="165"/>
      <c r="Q142" s="165"/>
      <c r="R142" s="165"/>
      <c r="S142" s="165"/>
      <c r="T142" s="166"/>
      <c r="AT142" s="161" t="s">
        <v>127</v>
      </c>
      <c r="AU142" s="161" t="s">
        <v>82</v>
      </c>
      <c r="AV142" s="13" t="s">
        <v>82</v>
      </c>
      <c r="AW142" s="13" t="s">
        <v>26</v>
      </c>
      <c r="AX142" s="13" t="s">
        <v>77</v>
      </c>
      <c r="AY142" s="161" t="s">
        <v>118</v>
      </c>
    </row>
    <row r="143" spans="1:65" s="2" customFormat="1" ht="21.75" customHeight="1">
      <c r="A143" s="28"/>
      <c r="B143" s="145"/>
      <c r="C143" s="167" t="s">
        <v>167</v>
      </c>
      <c r="D143" s="167" t="s">
        <v>129</v>
      </c>
      <c r="E143" s="168" t="s">
        <v>168</v>
      </c>
      <c r="F143" s="169" t="s">
        <v>169</v>
      </c>
      <c r="G143" s="170" t="s">
        <v>154</v>
      </c>
      <c r="H143" s="171">
        <v>19.795999999999999</v>
      </c>
      <c r="I143" s="172"/>
      <c r="J143" s="172">
        <f>ROUND(I143*H143,2)</f>
        <v>0</v>
      </c>
      <c r="K143" s="173"/>
      <c r="L143" s="174"/>
      <c r="M143" s="175" t="s">
        <v>1</v>
      </c>
      <c r="N143" s="176" t="s">
        <v>36</v>
      </c>
      <c r="O143" s="155">
        <v>0</v>
      </c>
      <c r="P143" s="155">
        <f>O143*H143</f>
        <v>0</v>
      </c>
      <c r="Q143" s="155">
        <v>2.9999999999999997E-4</v>
      </c>
      <c r="R143" s="155">
        <f>Q143*H143</f>
        <v>5.9387999999999993E-3</v>
      </c>
      <c r="S143" s="155">
        <v>0</v>
      </c>
      <c r="T143" s="156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7" t="s">
        <v>132</v>
      </c>
      <c r="AT143" s="157" t="s">
        <v>129</v>
      </c>
      <c r="AU143" s="157" t="s">
        <v>82</v>
      </c>
      <c r="AY143" s="16" t="s">
        <v>118</v>
      </c>
      <c r="BE143" s="158">
        <f>IF(N143="základná",J143,0)</f>
        <v>0</v>
      </c>
      <c r="BF143" s="158">
        <f>IF(N143="znížená",J143,0)</f>
        <v>0</v>
      </c>
      <c r="BG143" s="158">
        <f>IF(N143="zákl. prenesená",J143,0)</f>
        <v>0</v>
      </c>
      <c r="BH143" s="158">
        <f>IF(N143="zníž. prenesená",J143,0)</f>
        <v>0</v>
      </c>
      <c r="BI143" s="158">
        <f>IF(N143="nulová",J143,0)</f>
        <v>0</v>
      </c>
      <c r="BJ143" s="16" t="s">
        <v>82</v>
      </c>
      <c r="BK143" s="158">
        <f>ROUND(I143*H143,2)</f>
        <v>0</v>
      </c>
      <c r="BL143" s="16" t="s">
        <v>125</v>
      </c>
      <c r="BM143" s="157" t="s">
        <v>170</v>
      </c>
    </row>
    <row r="144" spans="1:65" s="13" customFormat="1">
      <c r="B144" s="159"/>
      <c r="D144" s="160" t="s">
        <v>127</v>
      </c>
      <c r="F144" s="162" t="s">
        <v>171</v>
      </c>
      <c r="H144" s="163">
        <v>19.795999999999999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127</v>
      </c>
      <c r="AU144" s="161" t="s">
        <v>82</v>
      </c>
      <c r="AV144" s="13" t="s">
        <v>82</v>
      </c>
      <c r="AW144" s="13" t="s">
        <v>3</v>
      </c>
      <c r="AX144" s="13" t="s">
        <v>77</v>
      </c>
      <c r="AY144" s="161" t="s">
        <v>118</v>
      </c>
    </row>
    <row r="145" spans="1:65" s="2" customFormat="1" ht="33" customHeight="1">
      <c r="A145" s="28"/>
      <c r="B145" s="145"/>
      <c r="C145" s="146" t="s">
        <v>172</v>
      </c>
      <c r="D145" s="146" t="s">
        <v>121</v>
      </c>
      <c r="E145" s="147" t="s">
        <v>173</v>
      </c>
      <c r="F145" s="148" t="s">
        <v>174</v>
      </c>
      <c r="G145" s="149" t="s">
        <v>124</v>
      </c>
      <c r="H145" s="150">
        <v>264</v>
      </c>
      <c r="I145" s="151"/>
      <c r="J145" s="151">
        <f>ROUND(I145*H145,2)</f>
        <v>0</v>
      </c>
      <c r="K145" s="152"/>
      <c r="L145" s="29"/>
      <c r="M145" s="153" t="s">
        <v>1</v>
      </c>
      <c r="N145" s="154" t="s">
        <v>36</v>
      </c>
      <c r="O145" s="155">
        <v>0.496</v>
      </c>
      <c r="P145" s="155">
        <f>O145*H145</f>
        <v>130.94399999999999</v>
      </c>
      <c r="Q145" s="155">
        <v>2.0000000000000002E-5</v>
      </c>
      <c r="R145" s="155">
        <f>Q145*H145</f>
        <v>5.2800000000000008E-3</v>
      </c>
      <c r="S145" s="155">
        <v>0</v>
      </c>
      <c r="T145" s="15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7" t="s">
        <v>125</v>
      </c>
      <c r="AT145" s="157" t="s">
        <v>121</v>
      </c>
      <c r="AU145" s="157" t="s">
        <v>82</v>
      </c>
      <c r="AY145" s="16" t="s">
        <v>118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82</v>
      </c>
      <c r="BK145" s="158">
        <f>ROUND(I145*H145,2)</f>
        <v>0</v>
      </c>
      <c r="BL145" s="16" t="s">
        <v>125</v>
      </c>
      <c r="BM145" s="157" t="s">
        <v>175</v>
      </c>
    </row>
    <row r="146" spans="1:65" s="13" customFormat="1">
      <c r="B146" s="159"/>
      <c r="D146" s="160" t="s">
        <v>127</v>
      </c>
      <c r="E146" s="161" t="s">
        <v>1</v>
      </c>
      <c r="F146" s="162" t="s">
        <v>128</v>
      </c>
      <c r="H146" s="163">
        <v>264</v>
      </c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127</v>
      </c>
      <c r="AU146" s="161" t="s">
        <v>82</v>
      </c>
      <c r="AV146" s="13" t="s">
        <v>82</v>
      </c>
      <c r="AW146" s="13" t="s">
        <v>26</v>
      </c>
      <c r="AX146" s="13" t="s">
        <v>77</v>
      </c>
      <c r="AY146" s="161" t="s">
        <v>118</v>
      </c>
    </row>
    <row r="147" spans="1:65" s="2" customFormat="1" ht="33" customHeight="1">
      <c r="A147" s="28"/>
      <c r="B147" s="145"/>
      <c r="C147" s="167" t="s">
        <v>176</v>
      </c>
      <c r="D147" s="167" t="s">
        <v>129</v>
      </c>
      <c r="E147" s="168" t="s">
        <v>177</v>
      </c>
      <c r="F147" s="169" t="s">
        <v>178</v>
      </c>
      <c r="G147" s="170" t="s">
        <v>124</v>
      </c>
      <c r="H147" s="171">
        <v>269.27999999999997</v>
      </c>
      <c r="I147" s="172"/>
      <c r="J147" s="172">
        <f>ROUND(I147*H147,2)</f>
        <v>0</v>
      </c>
      <c r="K147" s="173"/>
      <c r="L147" s="174"/>
      <c r="M147" s="175" t="s">
        <v>1</v>
      </c>
      <c r="N147" s="176" t="s">
        <v>36</v>
      </c>
      <c r="O147" s="155">
        <v>0</v>
      </c>
      <c r="P147" s="155">
        <f>O147*H147</f>
        <v>0</v>
      </c>
      <c r="Q147" s="155">
        <v>1.2E-2</v>
      </c>
      <c r="R147" s="155">
        <f>Q147*H147</f>
        <v>3.2313599999999996</v>
      </c>
      <c r="S147" s="155">
        <v>0</v>
      </c>
      <c r="T147" s="156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7" t="s">
        <v>132</v>
      </c>
      <c r="AT147" s="157" t="s">
        <v>129</v>
      </c>
      <c r="AU147" s="157" t="s">
        <v>82</v>
      </c>
      <c r="AY147" s="16" t="s">
        <v>118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6" t="s">
        <v>82</v>
      </c>
      <c r="BK147" s="158">
        <f>ROUND(I147*H147,2)</f>
        <v>0</v>
      </c>
      <c r="BL147" s="16" t="s">
        <v>125</v>
      </c>
      <c r="BM147" s="157" t="s">
        <v>179</v>
      </c>
    </row>
    <row r="148" spans="1:65" s="13" customFormat="1">
      <c r="B148" s="159"/>
      <c r="D148" s="160" t="s">
        <v>127</v>
      </c>
      <c r="F148" s="162" t="s">
        <v>180</v>
      </c>
      <c r="H148" s="163">
        <v>269.27999999999997</v>
      </c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127</v>
      </c>
      <c r="AU148" s="161" t="s">
        <v>82</v>
      </c>
      <c r="AV148" s="13" t="s">
        <v>82</v>
      </c>
      <c r="AW148" s="13" t="s">
        <v>3</v>
      </c>
      <c r="AX148" s="13" t="s">
        <v>77</v>
      </c>
      <c r="AY148" s="161" t="s">
        <v>118</v>
      </c>
    </row>
    <row r="149" spans="1:65" s="2" customFormat="1" ht="21.75" customHeight="1">
      <c r="A149" s="28"/>
      <c r="B149" s="145"/>
      <c r="C149" s="146" t="s">
        <v>181</v>
      </c>
      <c r="D149" s="146" t="s">
        <v>121</v>
      </c>
      <c r="E149" s="147" t="s">
        <v>182</v>
      </c>
      <c r="F149" s="148" t="s">
        <v>183</v>
      </c>
      <c r="G149" s="149" t="s">
        <v>124</v>
      </c>
      <c r="H149" s="150">
        <v>264</v>
      </c>
      <c r="I149" s="151"/>
      <c r="J149" s="151">
        <f>ROUND(I149*H149,2)</f>
        <v>0</v>
      </c>
      <c r="K149" s="152"/>
      <c r="L149" s="29"/>
      <c r="M149" s="153" t="s">
        <v>1</v>
      </c>
      <c r="N149" s="154" t="s">
        <v>36</v>
      </c>
      <c r="O149" s="155">
        <v>0.307</v>
      </c>
      <c r="P149" s="155">
        <f>O149*H149</f>
        <v>81.048000000000002</v>
      </c>
      <c r="Q149" s="155">
        <v>6.0000000000000002E-5</v>
      </c>
      <c r="R149" s="155">
        <f>Q149*H149</f>
        <v>1.584E-2</v>
      </c>
      <c r="S149" s="155">
        <v>0</v>
      </c>
      <c r="T149" s="15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7" t="s">
        <v>125</v>
      </c>
      <c r="AT149" s="157" t="s">
        <v>121</v>
      </c>
      <c r="AU149" s="157" t="s">
        <v>82</v>
      </c>
      <c r="AY149" s="16" t="s">
        <v>118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6" t="s">
        <v>82</v>
      </c>
      <c r="BK149" s="158">
        <f>ROUND(I149*H149,2)</f>
        <v>0</v>
      </c>
      <c r="BL149" s="16" t="s">
        <v>125</v>
      </c>
      <c r="BM149" s="157" t="s">
        <v>184</v>
      </c>
    </row>
    <row r="150" spans="1:65" s="13" customFormat="1">
      <c r="B150" s="159"/>
      <c r="D150" s="160" t="s">
        <v>127</v>
      </c>
      <c r="E150" s="161" t="s">
        <v>1</v>
      </c>
      <c r="F150" s="162" t="s">
        <v>128</v>
      </c>
      <c r="H150" s="163">
        <v>264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127</v>
      </c>
      <c r="AU150" s="161" t="s">
        <v>82</v>
      </c>
      <c r="AV150" s="13" t="s">
        <v>82</v>
      </c>
      <c r="AW150" s="13" t="s">
        <v>26</v>
      </c>
      <c r="AX150" s="13" t="s">
        <v>77</v>
      </c>
      <c r="AY150" s="161" t="s">
        <v>118</v>
      </c>
    </row>
    <row r="151" spans="1:65" s="2" customFormat="1" ht="33" customHeight="1">
      <c r="A151" s="28"/>
      <c r="B151" s="145"/>
      <c r="C151" s="146" t="s">
        <v>185</v>
      </c>
      <c r="D151" s="146" t="s">
        <v>121</v>
      </c>
      <c r="E151" s="147" t="s">
        <v>186</v>
      </c>
      <c r="F151" s="148" t="s">
        <v>187</v>
      </c>
      <c r="G151" s="149" t="s">
        <v>124</v>
      </c>
      <c r="H151" s="150">
        <v>264</v>
      </c>
      <c r="I151" s="151"/>
      <c r="J151" s="151">
        <f>ROUND(I151*H151,2)</f>
        <v>0</v>
      </c>
      <c r="K151" s="152"/>
      <c r="L151" s="29"/>
      <c r="M151" s="153" t="s">
        <v>1</v>
      </c>
      <c r="N151" s="154" t="s">
        <v>36</v>
      </c>
      <c r="O151" s="155">
        <v>0.307</v>
      </c>
      <c r="P151" s="155">
        <f>O151*H151</f>
        <v>81.048000000000002</v>
      </c>
      <c r="Q151" s="155">
        <v>2.385E-4</v>
      </c>
      <c r="R151" s="155">
        <f>Q151*H151</f>
        <v>6.2963999999999992E-2</v>
      </c>
      <c r="S151" s="155">
        <v>0</v>
      </c>
      <c r="T151" s="156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7" t="s">
        <v>125</v>
      </c>
      <c r="AT151" s="157" t="s">
        <v>121</v>
      </c>
      <c r="AU151" s="157" t="s">
        <v>82</v>
      </c>
      <c r="AY151" s="16" t="s">
        <v>118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6" t="s">
        <v>82</v>
      </c>
      <c r="BK151" s="158">
        <f>ROUND(I151*H151,2)</f>
        <v>0</v>
      </c>
      <c r="BL151" s="16" t="s">
        <v>125</v>
      </c>
      <c r="BM151" s="157" t="s">
        <v>188</v>
      </c>
    </row>
    <row r="152" spans="1:65" s="13" customFormat="1">
      <c r="B152" s="159"/>
      <c r="D152" s="160" t="s">
        <v>127</v>
      </c>
      <c r="E152" s="161" t="s">
        <v>1</v>
      </c>
      <c r="F152" s="162" t="s">
        <v>128</v>
      </c>
      <c r="H152" s="163">
        <v>264</v>
      </c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127</v>
      </c>
      <c r="AU152" s="161" t="s">
        <v>82</v>
      </c>
      <c r="AV152" s="13" t="s">
        <v>82</v>
      </c>
      <c r="AW152" s="13" t="s">
        <v>26</v>
      </c>
      <c r="AX152" s="13" t="s">
        <v>77</v>
      </c>
      <c r="AY152" s="161" t="s">
        <v>118</v>
      </c>
    </row>
    <row r="153" spans="1:65" s="2" customFormat="1" ht="21.75" customHeight="1">
      <c r="A153" s="28"/>
      <c r="B153" s="145"/>
      <c r="C153" s="146" t="s">
        <v>189</v>
      </c>
      <c r="D153" s="146" t="s">
        <v>121</v>
      </c>
      <c r="E153" s="147" t="s">
        <v>190</v>
      </c>
      <c r="F153" s="148" t="s">
        <v>191</v>
      </c>
      <c r="G153" s="149" t="s">
        <v>124</v>
      </c>
      <c r="H153" s="150">
        <v>528</v>
      </c>
      <c r="I153" s="151"/>
      <c r="J153" s="151">
        <f>ROUND(I153*H153,2)</f>
        <v>0</v>
      </c>
      <c r="K153" s="152"/>
      <c r="L153" s="29"/>
      <c r="M153" s="153" t="s">
        <v>1</v>
      </c>
      <c r="N153" s="154" t="s">
        <v>36</v>
      </c>
      <c r="O153" s="155">
        <v>4.3999999999999997E-2</v>
      </c>
      <c r="P153" s="155">
        <f>O153*H153</f>
        <v>23.231999999999999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7" t="s">
        <v>125</v>
      </c>
      <c r="AT153" s="157" t="s">
        <v>121</v>
      </c>
      <c r="AU153" s="157" t="s">
        <v>82</v>
      </c>
      <c r="AY153" s="16" t="s">
        <v>118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6" t="s">
        <v>82</v>
      </c>
      <c r="BK153" s="158">
        <f>ROUND(I153*H153,2)</f>
        <v>0</v>
      </c>
      <c r="BL153" s="16" t="s">
        <v>125</v>
      </c>
      <c r="BM153" s="157" t="s">
        <v>192</v>
      </c>
    </row>
    <row r="154" spans="1:65" s="13" customFormat="1">
      <c r="B154" s="159"/>
      <c r="D154" s="160" t="s">
        <v>127</v>
      </c>
      <c r="E154" s="161" t="s">
        <v>1</v>
      </c>
      <c r="F154" s="162" t="s">
        <v>128</v>
      </c>
      <c r="H154" s="163">
        <v>264</v>
      </c>
      <c r="L154" s="159"/>
      <c r="M154" s="164"/>
      <c r="N154" s="165"/>
      <c r="O154" s="165"/>
      <c r="P154" s="165"/>
      <c r="Q154" s="165"/>
      <c r="R154" s="165"/>
      <c r="S154" s="165"/>
      <c r="T154" s="166"/>
      <c r="AT154" s="161" t="s">
        <v>127</v>
      </c>
      <c r="AU154" s="161" t="s">
        <v>82</v>
      </c>
      <c r="AV154" s="13" t="s">
        <v>82</v>
      </c>
      <c r="AW154" s="13" t="s">
        <v>26</v>
      </c>
      <c r="AX154" s="13" t="s">
        <v>70</v>
      </c>
      <c r="AY154" s="161" t="s">
        <v>118</v>
      </c>
    </row>
    <row r="155" spans="1:65" s="13" customFormat="1">
      <c r="B155" s="159"/>
      <c r="D155" s="160" t="s">
        <v>127</v>
      </c>
      <c r="E155" s="161" t="s">
        <v>1</v>
      </c>
      <c r="F155" s="162" t="s">
        <v>128</v>
      </c>
      <c r="H155" s="163">
        <v>264</v>
      </c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127</v>
      </c>
      <c r="AU155" s="161" t="s">
        <v>82</v>
      </c>
      <c r="AV155" s="13" t="s">
        <v>82</v>
      </c>
      <c r="AW155" s="13" t="s">
        <v>26</v>
      </c>
      <c r="AX155" s="13" t="s">
        <v>70</v>
      </c>
      <c r="AY155" s="161" t="s">
        <v>118</v>
      </c>
    </row>
    <row r="156" spans="1:65" s="14" customFormat="1">
      <c r="B156" s="177"/>
      <c r="D156" s="160" t="s">
        <v>127</v>
      </c>
      <c r="E156" s="178" t="s">
        <v>1</v>
      </c>
      <c r="F156" s="179" t="s">
        <v>193</v>
      </c>
      <c r="H156" s="180">
        <v>528</v>
      </c>
      <c r="L156" s="177"/>
      <c r="M156" s="181"/>
      <c r="N156" s="182"/>
      <c r="O156" s="182"/>
      <c r="P156" s="182"/>
      <c r="Q156" s="182"/>
      <c r="R156" s="182"/>
      <c r="S156" s="182"/>
      <c r="T156" s="183"/>
      <c r="AT156" s="178" t="s">
        <v>127</v>
      </c>
      <c r="AU156" s="178" t="s">
        <v>82</v>
      </c>
      <c r="AV156" s="14" t="s">
        <v>139</v>
      </c>
      <c r="AW156" s="14" t="s">
        <v>26</v>
      </c>
      <c r="AX156" s="14" t="s">
        <v>77</v>
      </c>
      <c r="AY156" s="178" t="s">
        <v>118</v>
      </c>
    </row>
    <row r="157" spans="1:65" s="2" customFormat="1" ht="16.5" customHeight="1">
      <c r="A157" s="28"/>
      <c r="B157" s="145"/>
      <c r="C157" s="167" t="s">
        <v>194</v>
      </c>
      <c r="D157" s="167" t="s">
        <v>129</v>
      </c>
      <c r="E157" s="168" t="s">
        <v>195</v>
      </c>
      <c r="F157" s="169" t="s">
        <v>196</v>
      </c>
      <c r="G157" s="170" t="s">
        <v>124</v>
      </c>
      <c r="H157" s="171">
        <v>543.84</v>
      </c>
      <c r="I157" s="172"/>
      <c r="J157" s="172">
        <f>ROUND(I157*H157,2)</f>
        <v>0</v>
      </c>
      <c r="K157" s="173"/>
      <c r="L157" s="174"/>
      <c r="M157" s="175" t="s">
        <v>1</v>
      </c>
      <c r="N157" s="176" t="s">
        <v>36</v>
      </c>
      <c r="O157" s="155">
        <v>0</v>
      </c>
      <c r="P157" s="155">
        <f>O157*H157</f>
        <v>0</v>
      </c>
      <c r="Q157" s="155">
        <v>2.0000000000000002E-5</v>
      </c>
      <c r="R157" s="155">
        <f>Q157*H157</f>
        <v>1.0876800000000001E-2</v>
      </c>
      <c r="S157" s="155">
        <v>0</v>
      </c>
      <c r="T157" s="156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7" t="s">
        <v>132</v>
      </c>
      <c r="AT157" s="157" t="s">
        <v>129</v>
      </c>
      <c r="AU157" s="157" t="s">
        <v>82</v>
      </c>
      <c r="AY157" s="16" t="s">
        <v>118</v>
      </c>
      <c r="BE157" s="158">
        <f>IF(N157="základná",J157,0)</f>
        <v>0</v>
      </c>
      <c r="BF157" s="158">
        <f>IF(N157="znížená",J157,0)</f>
        <v>0</v>
      </c>
      <c r="BG157" s="158">
        <f>IF(N157="zákl. prenesená",J157,0)</f>
        <v>0</v>
      </c>
      <c r="BH157" s="158">
        <f>IF(N157="zníž. prenesená",J157,0)</f>
        <v>0</v>
      </c>
      <c r="BI157" s="158">
        <f>IF(N157="nulová",J157,0)</f>
        <v>0</v>
      </c>
      <c r="BJ157" s="16" t="s">
        <v>82</v>
      </c>
      <c r="BK157" s="158">
        <f>ROUND(I157*H157,2)</f>
        <v>0</v>
      </c>
      <c r="BL157" s="16" t="s">
        <v>125</v>
      </c>
      <c r="BM157" s="157" t="s">
        <v>197</v>
      </c>
    </row>
    <row r="158" spans="1:65" s="13" customFormat="1">
      <c r="B158" s="159"/>
      <c r="D158" s="160" t="s">
        <v>127</v>
      </c>
      <c r="F158" s="162" t="s">
        <v>198</v>
      </c>
      <c r="H158" s="163">
        <v>543.84</v>
      </c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127</v>
      </c>
      <c r="AU158" s="161" t="s">
        <v>82</v>
      </c>
      <c r="AV158" s="13" t="s">
        <v>82</v>
      </c>
      <c r="AW158" s="13" t="s">
        <v>3</v>
      </c>
      <c r="AX158" s="13" t="s">
        <v>77</v>
      </c>
      <c r="AY158" s="161" t="s">
        <v>118</v>
      </c>
    </row>
    <row r="159" spans="1:65" s="2" customFormat="1" ht="21.75" customHeight="1">
      <c r="A159" s="28"/>
      <c r="B159" s="145"/>
      <c r="C159" s="146" t="s">
        <v>125</v>
      </c>
      <c r="D159" s="146" t="s">
        <v>121</v>
      </c>
      <c r="E159" s="147" t="s">
        <v>199</v>
      </c>
      <c r="F159" s="148" t="s">
        <v>200</v>
      </c>
      <c r="G159" s="149" t="s">
        <v>147</v>
      </c>
      <c r="H159" s="150">
        <v>3.36</v>
      </c>
      <c r="I159" s="151"/>
      <c r="J159" s="151">
        <f>ROUND(I159*H159,2)</f>
        <v>0</v>
      </c>
      <c r="K159" s="152"/>
      <c r="L159" s="29"/>
      <c r="M159" s="153" t="s">
        <v>1</v>
      </c>
      <c r="N159" s="154" t="s">
        <v>36</v>
      </c>
      <c r="O159" s="155">
        <v>2.2709999999999999</v>
      </c>
      <c r="P159" s="155">
        <f>O159*H159</f>
        <v>7.6305599999999991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7" t="s">
        <v>125</v>
      </c>
      <c r="AT159" s="157" t="s">
        <v>121</v>
      </c>
      <c r="AU159" s="157" t="s">
        <v>82</v>
      </c>
      <c r="AY159" s="16" t="s">
        <v>118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6" t="s">
        <v>82</v>
      </c>
      <c r="BK159" s="158">
        <f>ROUND(I159*H159,2)</f>
        <v>0</v>
      </c>
      <c r="BL159" s="16" t="s">
        <v>125</v>
      </c>
      <c r="BM159" s="157" t="s">
        <v>201</v>
      </c>
    </row>
    <row r="160" spans="1:65" s="12" customFormat="1" ht="22.8" customHeight="1">
      <c r="B160" s="133"/>
      <c r="D160" s="134" t="s">
        <v>69</v>
      </c>
      <c r="E160" s="143" t="s">
        <v>202</v>
      </c>
      <c r="F160" s="143" t="s">
        <v>203</v>
      </c>
      <c r="J160" s="144">
        <f>BK160</f>
        <v>0</v>
      </c>
      <c r="L160" s="133"/>
      <c r="M160" s="137"/>
      <c r="N160" s="138"/>
      <c r="O160" s="138"/>
      <c r="P160" s="139">
        <f>SUM(P161:P165)</f>
        <v>71.643000000000001</v>
      </c>
      <c r="Q160" s="138"/>
      <c r="R160" s="139">
        <f>SUM(R161:R165)</f>
        <v>4.0413999999999999E-2</v>
      </c>
      <c r="S160" s="138"/>
      <c r="T160" s="140">
        <f>SUM(T161:T165)</f>
        <v>0</v>
      </c>
      <c r="AR160" s="134" t="s">
        <v>82</v>
      </c>
      <c r="AT160" s="141" t="s">
        <v>69</v>
      </c>
      <c r="AU160" s="141" t="s">
        <v>77</v>
      </c>
      <c r="AY160" s="134" t="s">
        <v>118</v>
      </c>
      <c r="BK160" s="142">
        <f>SUM(BK161:BK165)</f>
        <v>0</v>
      </c>
    </row>
    <row r="161" spans="1:65" s="2" customFormat="1" ht="21.75" customHeight="1">
      <c r="A161" s="28"/>
      <c r="B161" s="145"/>
      <c r="C161" s="146" t="s">
        <v>204</v>
      </c>
      <c r="D161" s="146" t="s">
        <v>121</v>
      </c>
      <c r="E161" s="147" t="s">
        <v>205</v>
      </c>
      <c r="F161" s="148" t="s">
        <v>206</v>
      </c>
      <c r="G161" s="149" t="s">
        <v>154</v>
      </c>
      <c r="H161" s="150">
        <v>367.4</v>
      </c>
      <c r="I161" s="151"/>
      <c r="J161" s="151">
        <f>ROUND(I161*H161,2)</f>
        <v>0</v>
      </c>
      <c r="K161" s="152"/>
      <c r="L161" s="29"/>
      <c r="M161" s="153" t="s">
        <v>1</v>
      </c>
      <c r="N161" s="154" t="s">
        <v>36</v>
      </c>
      <c r="O161" s="155">
        <v>0.19500000000000001</v>
      </c>
      <c r="P161" s="155">
        <f>O161*H161</f>
        <v>71.643000000000001</v>
      </c>
      <c r="Q161" s="155">
        <v>1.1E-4</v>
      </c>
      <c r="R161" s="155">
        <f>Q161*H161</f>
        <v>4.0413999999999999E-2</v>
      </c>
      <c r="S161" s="155">
        <v>0</v>
      </c>
      <c r="T161" s="156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7" t="s">
        <v>125</v>
      </c>
      <c r="AT161" s="157" t="s">
        <v>121</v>
      </c>
      <c r="AU161" s="157" t="s">
        <v>82</v>
      </c>
      <c r="AY161" s="16" t="s">
        <v>118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6" t="s">
        <v>82</v>
      </c>
      <c r="BK161" s="158">
        <f>ROUND(I161*H161,2)</f>
        <v>0</v>
      </c>
      <c r="BL161" s="16" t="s">
        <v>125</v>
      </c>
      <c r="BM161" s="157" t="s">
        <v>207</v>
      </c>
    </row>
    <row r="162" spans="1:65" s="13" customFormat="1">
      <c r="B162" s="159"/>
      <c r="D162" s="160" t="s">
        <v>127</v>
      </c>
      <c r="E162" s="161" t="s">
        <v>1</v>
      </c>
      <c r="F162" s="162" t="s">
        <v>208</v>
      </c>
      <c r="H162" s="163">
        <v>81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127</v>
      </c>
      <c r="AU162" s="161" t="s">
        <v>82</v>
      </c>
      <c r="AV162" s="13" t="s">
        <v>82</v>
      </c>
      <c r="AW162" s="13" t="s">
        <v>26</v>
      </c>
      <c r="AX162" s="13" t="s">
        <v>70</v>
      </c>
      <c r="AY162" s="161" t="s">
        <v>118</v>
      </c>
    </row>
    <row r="163" spans="1:65" s="13" customFormat="1">
      <c r="B163" s="159"/>
      <c r="D163" s="160" t="s">
        <v>127</v>
      </c>
      <c r="E163" s="161" t="s">
        <v>1</v>
      </c>
      <c r="F163" s="162" t="s">
        <v>209</v>
      </c>
      <c r="H163" s="163">
        <v>116</v>
      </c>
      <c r="L163" s="159"/>
      <c r="M163" s="164"/>
      <c r="N163" s="165"/>
      <c r="O163" s="165"/>
      <c r="P163" s="165"/>
      <c r="Q163" s="165"/>
      <c r="R163" s="165"/>
      <c r="S163" s="165"/>
      <c r="T163" s="166"/>
      <c r="AT163" s="161" t="s">
        <v>127</v>
      </c>
      <c r="AU163" s="161" t="s">
        <v>82</v>
      </c>
      <c r="AV163" s="13" t="s">
        <v>82</v>
      </c>
      <c r="AW163" s="13" t="s">
        <v>26</v>
      </c>
      <c r="AX163" s="13" t="s">
        <v>70</v>
      </c>
      <c r="AY163" s="161" t="s">
        <v>118</v>
      </c>
    </row>
    <row r="164" spans="1:65" s="13" customFormat="1">
      <c r="B164" s="159"/>
      <c r="D164" s="160" t="s">
        <v>127</v>
      </c>
      <c r="E164" s="161" t="s">
        <v>1</v>
      </c>
      <c r="F164" s="162" t="s">
        <v>210</v>
      </c>
      <c r="H164" s="163">
        <v>170.4</v>
      </c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127</v>
      </c>
      <c r="AU164" s="161" t="s">
        <v>82</v>
      </c>
      <c r="AV164" s="13" t="s">
        <v>82</v>
      </c>
      <c r="AW164" s="13" t="s">
        <v>26</v>
      </c>
      <c r="AX164" s="13" t="s">
        <v>70</v>
      </c>
      <c r="AY164" s="161" t="s">
        <v>118</v>
      </c>
    </row>
    <row r="165" spans="1:65" s="14" customFormat="1">
      <c r="B165" s="177"/>
      <c r="D165" s="160" t="s">
        <v>127</v>
      </c>
      <c r="E165" s="178" t="s">
        <v>1</v>
      </c>
      <c r="F165" s="179" t="s">
        <v>193</v>
      </c>
      <c r="H165" s="180">
        <v>367.4</v>
      </c>
      <c r="L165" s="177"/>
      <c r="M165" s="184"/>
      <c r="N165" s="185"/>
      <c r="O165" s="185"/>
      <c r="P165" s="185"/>
      <c r="Q165" s="185"/>
      <c r="R165" s="185"/>
      <c r="S165" s="185"/>
      <c r="T165" s="186"/>
      <c r="AT165" s="178" t="s">
        <v>127</v>
      </c>
      <c r="AU165" s="178" t="s">
        <v>82</v>
      </c>
      <c r="AV165" s="14" t="s">
        <v>139</v>
      </c>
      <c r="AW165" s="14" t="s">
        <v>26</v>
      </c>
      <c r="AX165" s="14" t="s">
        <v>77</v>
      </c>
      <c r="AY165" s="178" t="s">
        <v>118</v>
      </c>
    </row>
    <row r="166" spans="1:65" s="2" customFormat="1" ht="6.9" customHeight="1">
      <c r="A166" s="28"/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29"/>
      <c r="M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</sheetData>
  <autoFilter ref="C123:K165" xr:uid="{00000000-0009-0000-0000-000001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55"/>
  <sheetViews>
    <sheetView showGridLines="0" view="pageBreakPreview" topLeftCell="A144" zoomScale="86" zoomScaleNormal="100" zoomScaleSheetLayoutView="86" workbookViewId="0">
      <selection activeCell="I131" sqref="I131:I15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4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86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90</v>
      </c>
      <c r="L4" s="19"/>
      <c r="M4" s="95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30" customHeight="1">
      <c r="B7" s="19"/>
      <c r="E7" s="231" t="str">
        <f>'Rekapitulácia stavby'!K6</f>
        <v>REKONŠTRUKCIA TELOCVIČNE ZŠ V OBCI KAMIENKA - Rekonštrukcia havarijného stavu športovej podlahy telocvične ZŠsMŠ Kamienka</v>
      </c>
      <c r="F7" s="232"/>
      <c r="G7" s="232"/>
      <c r="H7" s="232"/>
      <c r="L7" s="19"/>
    </row>
    <row r="8" spans="1:46" s="1" customFormat="1" ht="12" customHeight="1">
      <c r="B8" s="19"/>
      <c r="D8" s="25" t="s">
        <v>91</v>
      </c>
      <c r="L8" s="19"/>
    </row>
    <row r="9" spans="1:46" s="2" customFormat="1" ht="16.5" customHeight="1">
      <c r="A9" s="28"/>
      <c r="B9" s="29"/>
      <c r="C9" s="28"/>
      <c r="D9" s="28"/>
      <c r="E9" s="231" t="s">
        <v>92</v>
      </c>
      <c r="F9" s="230"/>
      <c r="G9" s="230"/>
      <c r="H9" s="230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93</v>
      </c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30" customHeight="1">
      <c r="A11" s="28"/>
      <c r="B11" s="29"/>
      <c r="C11" s="28"/>
      <c r="D11" s="28"/>
      <c r="E11" s="221" t="s">
        <v>211</v>
      </c>
      <c r="F11" s="230"/>
      <c r="G11" s="230"/>
      <c r="H11" s="230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15</v>
      </c>
      <c r="E13" s="28"/>
      <c r="F13" s="23" t="s">
        <v>1</v>
      </c>
      <c r="G13" s="28"/>
      <c r="H13" s="28"/>
      <c r="I13" s="25" t="s">
        <v>16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17</v>
      </c>
      <c r="E14" s="28"/>
      <c r="F14" s="23" t="s">
        <v>18</v>
      </c>
      <c r="G14" s="28"/>
      <c r="H14" s="28"/>
      <c r="I14" s="25" t="s">
        <v>19</v>
      </c>
      <c r="J14" s="51" t="str">
        <f>'Rekapitulácia stavby'!AN8</f>
        <v>vyplní uchádzač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20</v>
      </c>
      <c r="E16" s="28"/>
      <c r="F16" s="28"/>
      <c r="G16" s="28"/>
      <c r="H16" s="28"/>
      <c r="I16" s="25" t="s">
        <v>21</v>
      </c>
      <c r="J16" s="191">
        <f>'Rekapitulácia stavby'!AN10</f>
        <v>37872877</v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'Rekapitulácia stavby'!E11</f>
        <v>ZŠsMŠ Kamienka</v>
      </c>
      <c r="F17" s="28"/>
      <c r="G17" s="28"/>
      <c r="H17" s="28"/>
      <c r="I17" s="25" t="s">
        <v>22</v>
      </c>
      <c r="J17" s="23" t="str">
        <f>'Rekapitulácia stavby'!AN11</f>
        <v>neplatca DPH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23</v>
      </c>
      <c r="E19" s="28"/>
      <c r="F19" s="28"/>
      <c r="G19" s="28"/>
      <c r="H19" s="28"/>
      <c r="I19" s="25" t="s">
        <v>21</v>
      </c>
      <c r="J19" s="23" t="str">
        <f>'Rekapitulácia stavby'!AN13</f>
        <v>vyplní uchádzač</v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01" t="str">
        <f>'Rekapitulácia stavby'!E14</f>
        <v>vyplní uchádzač</v>
      </c>
      <c r="F20" s="201"/>
      <c r="G20" s="201"/>
      <c r="H20" s="201"/>
      <c r="I20" s="25" t="s">
        <v>22</v>
      </c>
      <c r="J20" s="23" t="str">
        <f>'Rekapitulácia stavby'!AN14</f>
        <v>vyplní uchádzač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24</v>
      </c>
      <c r="E22" s="28"/>
      <c r="F22" s="28"/>
      <c r="G22" s="28"/>
      <c r="H22" s="28"/>
      <c r="I22" s="25" t="s">
        <v>21</v>
      </c>
      <c r="J22" s="23" t="s">
        <v>1</v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">
        <v>25</v>
      </c>
      <c r="F23" s="28"/>
      <c r="G23" s="28"/>
      <c r="H23" s="28"/>
      <c r="I23" s="25" t="s">
        <v>22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27</v>
      </c>
      <c r="E25" s="28"/>
      <c r="F25" s="28"/>
      <c r="G25" s="28"/>
      <c r="H25" s="28"/>
      <c r="I25" s="25" t="s">
        <v>21</v>
      </c>
      <c r="J25" s="23" t="s">
        <v>1</v>
      </c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tr">
        <f>'Rekapitulácia stavby'!E20</f>
        <v>vyplní uchádzač</v>
      </c>
      <c r="F26" s="28"/>
      <c r="G26" s="28"/>
      <c r="H26" s="28"/>
      <c r="I26" s="25" t="s">
        <v>22</v>
      </c>
      <c r="J26" s="23" t="s">
        <v>1</v>
      </c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29</v>
      </c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6"/>
      <c r="B29" s="97"/>
      <c r="C29" s="96"/>
      <c r="D29" s="96"/>
      <c r="E29" s="203" t="s">
        <v>1</v>
      </c>
      <c r="F29" s="203"/>
      <c r="G29" s="203"/>
      <c r="H29" s="203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9" t="s">
        <v>30</v>
      </c>
      <c r="E32" s="28"/>
      <c r="F32" s="28"/>
      <c r="G32" s="28"/>
      <c r="H32" s="28"/>
      <c r="I32" s="28"/>
      <c r="J32" s="67">
        <f>ROUND(J127,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32</v>
      </c>
      <c r="G34" s="28"/>
      <c r="H34" s="28"/>
      <c r="I34" s="32" t="s">
        <v>31</v>
      </c>
      <c r="J34" s="32" t="s">
        <v>33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0" t="s">
        <v>34</v>
      </c>
      <c r="E35" s="25" t="s">
        <v>35</v>
      </c>
      <c r="F35" s="101">
        <f>ROUND((SUM(BE127:BE154)),  2)</f>
        <v>0</v>
      </c>
      <c r="G35" s="28"/>
      <c r="H35" s="28"/>
      <c r="I35" s="102">
        <v>0.2</v>
      </c>
      <c r="J35" s="101">
        <f>ROUND(((SUM(BE127:BE154))*I35),  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5" t="s">
        <v>36</v>
      </c>
      <c r="F36" s="101">
        <f>ROUND((SUM(BF127:BF154)),  2)</f>
        <v>0</v>
      </c>
      <c r="G36" s="28"/>
      <c r="H36" s="28"/>
      <c r="I36" s="102">
        <v>0.2</v>
      </c>
      <c r="J36" s="101">
        <f>ROUND(((SUM(BF127:BF154))*I36),  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37</v>
      </c>
      <c r="F37" s="101">
        <f>ROUND((SUM(BG127:BG154)),  2)</f>
        <v>0</v>
      </c>
      <c r="G37" s="28"/>
      <c r="H37" s="28"/>
      <c r="I37" s="102">
        <v>0.2</v>
      </c>
      <c r="J37" s="101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38</v>
      </c>
      <c r="F38" s="101">
        <f>ROUND((SUM(BH127:BH154)),  2)</f>
        <v>0</v>
      </c>
      <c r="G38" s="28"/>
      <c r="H38" s="28"/>
      <c r="I38" s="102">
        <v>0.2</v>
      </c>
      <c r="J38" s="101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25" t="s">
        <v>39</v>
      </c>
      <c r="F39" s="101">
        <f>ROUND((SUM(BI127:BI154)),  2)</f>
        <v>0</v>
      </c>
      <c r="G39" s="28"/>
      <c r="H39" s="28"/>
      <c r="I39" s="102">
        <v>0</v>
      </c>
      <c r="J39" s="101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3"/>
      <c r="D41" s="104" t="s">
        <v>40</v>
      </c>
      <c r="E41" s="56"/>
      <c r="F41" s="56"/>
      <c r="G41" s="105" t="s">
        <v>41</v>
      </c>
      <c r="H41" s="106" t="s">
        <v>42</v>
      </c>
      <c r="I41" s="56"/>
      <c r="J41" s="107">
        <f>SUM(J32:J39)</f>
        <v>0</v>
      </c>
      <c r="K41" s="108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9" t="s">
        <v>46</v>
      </c>
      <c r="G61" s="41" t="s">
        <v>45</v>
      </c>
      <c r="H61" s="31"/>
      <c r="I61" s="31"/>
      <c r="J61" s="110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9" t="s">
        <v>46</v>
      </c>
      <c r="G76" s="41" t="s">
        <v>45</v>
      </c>
      <c r="H76" s="31"/>
      <c r="I76" s="31"/>
      <c r="J76" s="110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hidden="1" customHeight="1">
      <c r="A82" s="28"/>
      <c r="B82" s="29"/>
      <c r="C82" s="20" t="s">
        <v>95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hidden="1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hidden="1" customHeight="1">
      <c r="A85" s="28"/>
      <c r="B85" s="29"/>
      <c r="C85" s="28"/>
      <c r="D85" s="28"/>
      <c r="E85" s="231" t="str">
        <f>E7</f>
        <v>REKONŠTRUKCIA TELOCVIČNE ZŠ V OBCI KAMIENKA - Rekonštrukcia havarijného stavu športovej podlahy telocvične ZŠsMŠ Kamienka</v>
      </c>
      <c r="F85" s="232"/>
      <c r="G85" s="232"/>
      <c r="H85" s="23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hidden="1" customHeight="1">
      <c r="B86" s="19"/>
      <c r="C86" s="25" t="s">
        <v>91</v>
      </c>
      <c r="L86" s="19"/>
    </row>
    <row r="87" spans="1:31" s="2" customFormat="1" ht="16.5" hidden="1" customHeight="1">
      <c r="A87" s="28"/>
      <c r="B87" s="29"/>
      <c r="C87" s="28"/>
      <c r="D87" s="28"/>
      <c r="E87" s="231" t="s">
        <v>92</v>
      </c>
      <c r="F87" s="230"/>
      <c r="G87" s="230"/>
      <c r="H87" s="230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hidden="1" customHeight="1">
      <c r="A88" s="28"/>
      <c r="B88" s="29"/>
      <c r="C88" s="25" t="s">
        <v>93</v>
      </c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30" hidden="1" customHeight="1">
      <c r="A89" s="28"/>
      <c r="B89" s="29"/>
      <c r="C89" s="28"/>
      <c r="D89" s="28"/>
      <c r="E89" s="221" t="str">
        <f>E11</f>
        <v>002d - Podkladové vrstvy - hydroizolácia, tepelná izolácia, anhydritový poter</v>
      </c>
      <c r="F89" s="230"/>
      <c r="G89" s="230"/>
      <c r="H89" s="230"/>
      <c r="I89" s="28"/>
      <c r="J89" s="28"/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hidden="1" customHeight="1">
      <c r="A91" s="28"/>
      <c r="B91" s="29"/>
      <c r="C91" s="25" t="s">
        <v>17</v>
      </c>
      <c r="D91" s="28"/>
      <c r="E91" s="28"/>
      <c r="F91" s="23" t="str">
        <f>F14</f>
        <v>Kamienka</v>
      </c>
      <c r="G91" s="28"/>
      <c r="H91" s="28"/>
      <c r="I91" s="25" t="s">
        <v>19</v>
      </c>
      <c r="J91" s="51" t="str">
        <f>IF(J14="","",J14)</f>
        <v>vyplní uchádzač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hidden="1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65" hidden="1" customHeight="1">
      <c r="A93" s="28"/>
      <c r="B93" s="29"/>
      <c r="C93" s="25" t="s">
        <v>20</v>
      </c>
      <c r="D93" s="28"/>
      <c r="E93" s="28"/>
      <c r="F93" s="23" t="str">
        <f>E17</f>
        <v>ZŠsMŠ Kamienka</v>
      </c>
      <c r="G93" s="28"/>
      <c r="H93" s="28"/>
      <c r="I93" s="25" t="s">
        <v>24</v>
      </c>
      <c r="J93" s="26" t="str">
        <f>E23</f>
        <v>Ing. Vladislav Slosarčik</v>
      </c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hidden="1" customHeight="1">
      <c r="A94" s="28"/>
      <c r="B94" s="29"/>
      <c r="C94" s="25" t="s">
        <v>23</v>
      </c>
      <c r="D94" s="28"/>
      <c r="E94" s="28"/>
      <c r="F94" s="23" t="str">
        <f>IF(E20="","",E20)</f>
        <v>vyplní uchádzač</v>
      </c>
      <c r="G94" s="28"/>
      <c r="H94" s="28"/>
      <c r="I94" s="25" t="s">
        <v>27</v>
      </c>
      <c r="J94" s="26" t="str">
        <f>E26</f>
        <v>vyplní uchádzač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hidden="1" customHeight="1">
      <c r="A96" s="28"/>
      <c r="B96" s="29"/>
      <c r="C96" s="111" t="s">
        <v>96</v>
      </c>
      <c r="D96" s="103"/>
      <c r="E96" s="103"/>
      <c r="F96" s="103"/>
      <c r="G96" s="103"/>
      <c r="H96" s="103"/>
      <c r="I96" s="103"/>
      <c r="J96" s="112" t="s">
        <v>97</v>
      </c>
      <c r="K96" s="103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hidden="1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hidden="1" customHeight="1">
      <c r="A98" s="28"/>
      <c r="B98" s="29"/>
      <c r="C98" s="113" t="s">
        <v>98</v>
      </c>
      <c r="D98" s="28"/>
      <c r="E98" s="28"/>
      <c r="F98" s="28"/>
      <c r="G98" s="28"/>
      <c r="H98" s="28"/>
      <c r="I98" s="28"/>
      <c r="J98" s="67">
        <f>J127</f>
        <v>0</v>
      </c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99</v>
      </c>
    </row>
    <row r="99" spans="1:47" s="9" customFormat="1" ht="24.9" hidden="1" customHeight="1">
      <c r="B99" s="114"/>
      <c r="D99" s="115" t="s">
        <v>212</v>
      </c>
      <c r="E99" s="116"/>
      <c r="F99" s="116"/>
      <c r="G99" s="116"/>
      <c r="H99" s="116"/>
      <c r="I99" s="116"/>
      <c r="J99" s="117">
        <f>J128</f>
        <v>0</v>
      </c>
      <c r="L99" s="114"/>
    </row>
    <row r="100" spans="1:47" s="10" customFormat="1" ht="19.95" hidden="1" customHeight="1">
      <c r="B100" s="118"/>
      <c r="D100" s="119" t="s">
        <v>213</v>
      </c>
      <c r="E100" s="120"/>
      <c r="F100" s="120"/>
      <c r="G100" s="120"/>
      <c r="H100" s="120"/>
      <c r="I100" s="120"/>
      <c r="J100" s="121">
        <f>J129</f>
        <v>0</v>
      </c>
      <c r="L100" s="118"/>
    </row>
    <row r="101" spans="1:47" s="10" customFormat="1" ht="19.95" hidden="1" customHeight="1">
      <c r="B101" s="118"/>
      <c r="D101" s="119" t="s">
        <v>214</v>
      </c>
      <c r="E101" s="120"/>
      <c r="F101" s="120"/>
      <c r="G101" s="120"/>
      <c r="H101" s="120"/>
      <c r="I101" s="120"/>
      <c r="J101" s="121">
        <f>J130</f>
        <v>0</v>
      </c>
      <c r="L101" s="118"/>
    </row>
    <row r="102" spans="1:47" s="10" customFormat="1" ht="19.95" hidden="1" customHeight="1">
      <c r="B102" s="118"/>
      <c r="D102" s="119" t="s">
        <v>215</v>
      </c>
      <c r="E102" s="120"/>
      <c r="F102" s="120"/>
      <c r="G102" s="120"/>
      <c r="H102" s="120"/>
      <c r="I102" s="120"/>
      <c r="J102" s="121">
        <f>J136</f>
        <v>0</v>
      </c>
      <c r="L102" s="118"/>
    </row>
    <row r="103" spans="1:47" s="9" customFormat="1" ht="24.9" hidden="1" customHeight="1">
      <c r="B103" s="114"/>
      <c r="D103" s="115" t="s">
        <v>100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1:47" s="10" customFormat="1" ht="19.95" hidden="1" customHeight="1">
      <c r="B104" s="118"/>
      <c r="D104" s="119" t="s">
        <v>216</v>
      </c>
      <c r="E104" s="120"/>
      <c r="F104" s="120"/>
      <c r="G104" s="120"/>
      <c r="H104" s="120"/>
      <c r="I104" s="120"/>
      <c r="J104" s="121">
        <f>J139</f>
        <v>0</v>
      </c>
      <c r="L104" s="118"/>
    </row>
    <row r="105" spans="1:47" s="10" customFormat="1" ht="19.95" hidden="1" customHeight="1">
      <c r="B105" s="118"/>
      <c r="D105" s="119" t="s">
        <v>217</v>
      </c>
      <c r="E105" s="120"/>
      <c r="F105" s="120"/>
      <c r="G105" s="120"/>
      <c r="H105" s="120"/>
      <c r="I105" s="120"/>
      <c r="J105" s="121">
        <f>J149</f>
        <v>0</v>
      </c>
      <c r="L105" s="118"/>
    </row>
    <row r="106" spans="1:47" s="2" customFormat="1" ht="21.75" hidden="1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47" s="2" customFormat="1" ht="6.9" hidden="1" customHeight="1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47" hidden="1"/>
    <row r="109" spans="1:47" hidden="1"/>
    <row r="110" spans="1:47" hidden="1"/>
    <row r="111" spans="1:47" s="2" customFormat="1" ht="6.9" customHeight="1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47" s="2" customFormat="1" ht="24.9" customHeight="1">
      <c r="A112" s="28"/>
      <c r="B112" s="29"/>
      <c r="C112" s="20" t="s">
        <v>104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3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12" customHeight="1">
      <c r="A114" s="28"/>
      <c r="B114" s="29"/>
      <c r="C114" s="25" t="s">
        <v>14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30" customHeight="1">
      <c r="A115" s="28"/>
      <c r="B115" s="29"/>
      <c r="C115" s="28"/>
      <c r="D115" s="28"/>
      <c r="E115" s="231" t="str">
        <f>E7</f>
        <v>REKONŠTRUKCIA TELOCVIČNE ZŠ V OBCI KAMIENKA - Rekonštrukcia havarijného stavu športovej podlahy telocvične ZŠsMŠ Kamienka</v>
      </c>
      <c r="F115" s="232"/>
      <c r="G115" s="232"/>
      <c r="H115" s="232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1" customFormat="1" ht="12" customHeight="1">
      <c r="B116" s="19"/>
      <c r="C116" s="25" t="s">
        <v>91</v>
      </c>
      <c r="L116" s="19"/>
    </row>
    <row r="117" spans="1:63" s="2" customFormat="1" ht="16.5" customHeight="1">
      <c r="A117" s="28"/>
      <c r="B117" s="29"/>
      <c r="C117" s="28"/>
      <c r="D117" s="28"/>
      <c r="E117" s="231" t="s">
        <v>92</v>
      </c>
      <c r="F117" s="230"/>
      <c r="G117" s="230"/>
      <c r="H117" s="230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2" customHeight="1">
      <c r="A118" s="28"/>
      <c r="B118" s="29"/>
      <c r="C118" s="25" t="s">
        <v>93</v>
      </c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30" customHeight="1">
      <c r="A119" s="28"/>
      <c r="B119" s="29"/>
      <c r="C119" s="28"/>
      <c r="D119" s="28"/>
      <c r="E119" s="221" t="str">
        <f>E11</f>
        <v>002d - Podkladové vrstvy - hydroizolácia, tepelná izolácia, anhydritový poter</v>
      </c>
      <c r="F119" s="230"/>
      <c r="G119" s="230"/>
      <c r="H119" s="230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6.9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12" customHeight="1">
      <c r="A121" s="28"/>
      <c r="B121" s="29"/>
      <c r="C121" s="25" t="s">
        <v>17</v>
      </c>
      <c r="D121" s="28"/>
      <c r="E121" s="28"/>
      <c r="F121" s="23" t="str">
        <f>F14</f>
        <v>Kamienka</v>
      </c>
      <c r="G121" s="28"/>
      <c r="H121" s="28"/>
      <c r="I121" s="25" t="s">
        <v>19</v>
      </c>
      <c r="J121" s="51" t="str">
        <f>IF(J14="","",J14)</f>
        <v>vyplní uchádzač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6.9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25.65" customHeight="1">
      <c r="A123" s="28"/>
      <c r="B123" s="29"/>
      <c r="C123" s="25" t="s">
        <v>20</v>
      </c>
      <c r="D123" s="28"/>
      <c r="E123" s="28"/>
      <c r="F123" s="23" t="str">
        <f>E17</f>
        <v>ZŠsMŠ Kamienka</v>
      </c>
      <c r="G123" s="28"/>
      <c r="H123" s="28"/>
      <c r="I123" s="25" t="s">
        <v>24</v>
      </c>
      <c r="J123" s="26" t="str">
        <f>E23</f>
        <v>Ing. Vladislav Slosarčik</v>
      </c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15" customHeight="1">
      <c r="A124" s="28"/>
      <c r="B124" s="29"/>
      <c r="C124" s="25" t="s">
        <v>23</v>
      </c>
      <c r="D124" s="28"/>
      <c r="E124" s="28"/>
      <c r="F124" s="23" t="str">
        <f>IF(E20="","",E20)</f>
        <v>vyplní uchádzač</v>
      </c>
      <c r="G124" s="28"/>
      <c r="H124" s="28"/>
      <c r="I124" s="25" t="s">
        <v>27</v>
      </c>
      <c r="J124" s="26" t="str">
        <f>E26</f>
        <v>vyplní uchádzač</v>
      </c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0.3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11" customFormat="1" ht="29.25" customHeight="1">
      <c r="A126" s="122"/>
      <c r="B126" s="123"/>
      <c r="C126" s="124" t="s">
        <v>105</v>
      </c>
      <c r="D126" s="125" t="s">
        <v>55</v>
      </c>
      <c r="E126" s="125" t="s">
        <v>51</v>
      </c>
      <c r="F126" s="125" t="s">
        <v>52</v>
      </c>
      <c r="G126" s="125" t="s">
        <v>106</v>
      </c>
      <c r="H126" s="125" t="s">
        <v>107</v>
      </c>
      <c r="I126" s="125" t="s">
        <v>108</v>
      </c>
      <c r="J126" s="126" t="s">
        <v>97</v>
      </c>
      <c r="K126" s="127" t="s">
        <v>109</v>
      </c>
      <c r="L126" s="128"/>
      <c r="M126" s="58" t="s">
        <v>1</v>
      </c>
      <c r="N126" s="59" t="s">
        <v>34</v>
      </c>
      <c r="O126" s="59" t="s">
        <v>110</v>
      </c>
      <c r="P126" s="59" t="s">
        <v>111</v>
      </c>
      <c r="Q126" s="59" t="s">
        <v>112</v>
      </c>
      <c r="R126" s="59" t="s">
        <v>113</v>
      </c>
      <c r="S126" s="59" t="s">
        <v>114</v>
      </c>
      <c r="T126" s="60" t="s">
        <v>115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</row>
    <row r="127" spans="1:63" s="2" customFormat="1" ht="22.8" customHeight="1">
      <c r="A127" s="28"/>
      <c r="B127" s="29"/>
      <c r="C127" s="65" t="s">
        <v>98</v>
      </c>
      <c r="D127" s="28"/>
      <c r="E127" s="28"/>
      <c r="F127" s="28"/>
      <c r="G127" s="28"/>
      <c r="H127" s="28"/>
      <c r="I127" s="28"/>
      <c r="J127" s="129">
        <f>BK127</f>
        <v>0</v>
      </c>
      <c r="K127" s="28"/>
      <c r="L127" s="29"/>
      <c r="M127" s="61"/>
      <c r="N127" s="52"/>
      <c r="O127" s="62"/>
      <c r="P127" s="130">
        <f>P128+P138</f>
        <v>163.49067600000001</v>
      </c>
      <c r="Q127" s="62"/>
      <c r="R127" s="130">
        <f>R128+R138</f>
        <v>25.4470399</v>
      </c>
      <c r="S127" s="62"/>
      <c r="T127" s="131">
        <f>T128+T138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69</v>
      </c>
      <c r="AU127" s="16" t="s">
        <v>99</v>
      </c>
      <c r="BK127" s="132">
        <f>BK128+BK138</f>
        <v>0</v>
      </c>
    </row>
    <row r="128" spans="1:63" s="12" customFormat="1" ht="25.95" customHeight="1">
      <c r="B128" s="133"/>
      <c r="D128" s="134" t="s">
        <v>69</v>
      </c>
      <c r="E128" s="135" t="s">
        <v>218</v>
      </c>
      <c r="F128" s="135" t="s">
        <v>219</v>
      </c>
      <c r="J128" s="136">
        <f>BK128</f>
        <v>0</v>
      </c>
      <c r="L128" s="133"/>
      <c r="M128" s="137"/>
      <c r="N128" s="138"/>
      <c r="O128" s="138"/>
      <c r="P128" s="139">
        <f>P129+P130+P136</f>
        <v>92.648558000000008</v>
      </c>
      <c r="Q128" s="138"/>
      <c r="R128" s="139">
        <f>R129+R130+R136</f>
        <v>25.011420000000001</v>
      </c>
      <c r="S128" s="138"/>
      <c r="T128" s="140">
        <f>T129+T130+T136</f>
        <v>0</v>
      </c>
      <c r="AR128" s="134" t="s">
        <v>77</v>
      </c>
      <c r="AT128" s="141" t="s">
        <v>69</v>
      </c>
      <c r="AU128" s="141" t="s">
        <v>70</v>
      </c>
      <c r="AY128" s="134" t="s">
        <v>118</v>
      </c>
      <c r="BK128" s="142">
        <f>BK129+BK130+BK136</f>
        <v>0</v>
      </c>
    </row>
    <row r="129" spans="1:65" s="12" customFormat="1" ht="22.8" customHeight="1">
      <c r="B129" s="133"/>
      <c r="D129" s="134" t="s">
        <v>69</v>
      </c>
      <c r="E129" s="143" t="s">
        <v>82</v>
      </c>
      <c r="F129" s="143" t="s">
        <v>220</v>
      </c>
      <c r="J129" s="144">
        <f>BK129</f>
        <v>0</v>
      </c>
      <c r="L129" s="133"/>
      <c r="M129" s="137"/>
      <c r="N129" s="138"/>
      <c r="O129" s="138"/>
      <c r="P129" s="139">
        <v>0</v>
      </c>
      <c r="Q129" s="138"/>
      <c r="R129" s="139">
        <v>0</v>
      </c>
      <c r="S129" s="138"/>
      <c r="T129" s="140">
        <v>0</v>
      </c>
      <c r="AR129" s="134" t="s">
        <v>77</v>
      </c>
      <c r="AT129" s="141" t="s">
        <v>69</v>
      </c>
      <c r="AU129" s="141" t="s">
        <v>77</v>
      </c>
      <c r="AY129" s="134" t="s">
        <v>118</v>
      </c>
      <c r="BK129" s="142">
        <v>0</v>
      </c>
    </row>
    <row r="130" spans="1:65" s="12" customFormat="1" ht="22.8" customHeight="1">
      <c r="B130" s="133"/>
      <c r="D130" s="134" t="s">
        <v>69</v>
      </c>
      <c r="E130" s="143" t="s">
        <v>151</v>
      </c>
      <c r="F130" s="143" t="s">
        <v>221</v>
      </c>
      <c r="J130" s="144">
        <f>BK130</f>
        <v>0</v>
      </c>
      <c r="L130" s="133"/>
      <c r="M130" s="137"/>
      <c r="N130" s="138"/>
      <c r="O130" s="138"/>
      <c r="P130" s="139">
        <f>SUM(P131:P135)</f>
        <v>70.188680000000005</v>
      </c>
      <c r="Q130" s="138"/>
      <c r="R130" s="139">
        <f>SUM(R131:R135)</f>
        <v>25.011420000000001</v>
      </c>
      <c r="S130" s="138"/>
      <c r="T130" s="140">
        <f>SUM(T131:T135)</f>
        <v>0</v>
      </c>
      <c r="AR130" s="134" t="s">
        <v>77</v>
      </c>
      <c r="AT130" s="141" t="s">
        <v>69</v>
      </c>
      <c r="AU130" s="141" t="s">
        <v>77</v>
      </c>
      <c r="AY130" s="134" t="s">
        <v>118</v>
      </c>
      <c r="BK130" s="142">
        <f>SUM(BK131:BK135)</f>
        <v>0</v>
      </c>
    </row>
    <row r="131" spans="1:65" s="2" customFormat="1" ht="16.5" customHeight="1">
      <c r="A131" s="28"/>
      <c r="B131" s="145"/>
      <c r="C131" s="146" t="s">
        <v>77</v>
      </c>
      <c r="D131" s="146" t="s">
        <v>121</v>
      </c>
      <c r="E131" s="147" t="s">
        <v>222</v>
      </c>
      <c r="F131" s="148" t="s">
        <v>223</v>
      </c>
      <c r="G131" s="149" t="s">
        <v>154</v>
      </c>
      <c r="H131" s="150">
        <v>68</v>
      </c>
      <c r="I131" s="151"/>
      <c r="J131" s="151">
        <f>ROUND(I131*H131,2)</f>
        <v>0</v>
      </c>
      <c r="K131" s="152"/>
      <c r="L131" s="29"/>
      <c r="M131" s="153" t="s">
        <v>1</v>
      </c>
      <c r="N131" s="154" t="s">
        <v>36</v>
      </c>
      <c r="O131" s="155">
        <v>1.5010000000000001E-2</v>
      </c>
      <c r="P131" s="155">
        <f>O131*H131</f>
        <v>1.02068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7" t="s">
        <v>139</v>
      </c>
      <c r="AT131" s="157" t="s">
        <v>121</v>
      </c>
      <c r="AU131" s="157" t="s">
        <v>82</v>
      </c>
      <c r="AY131" s="16" t="s">
        <v>118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6" t="s">
        <v>82</v>
      </c>
      <c r="BK131" s="158">
        <f>ROUND(I131*H131,2)</f>
        <v>0</v>
      </c>
      <c r="BL131" s="16" t="s">
        <v>139</v>
      </c>
      <c r="BM131" s="157" t="s">
        <v>224</v>
      </c>
    </row>
    <row r="132" spans="1:65" s="13" customFormat="1">
      <c r="B132" s="159"/>
      <c r="D132" s="160" t="s">
        <v>127</v>
      </c>
      <c r="E132" s="161" t="s">
        <v>1</v>
      </c>
      <c r="F132" s="162" t="s">
        <v>225</v>
      </c>
      <c r="H132" s="163">
        <v>68</v>
      </c>
      <c r="L132" s="159"/>
      <c r="M132" s="164"/>
      <c r="N132" s="165"/>
      <c r="O132" s="165"/>
      <c r="P132" s="165"/>
      <c r="Q132" s="165"/>
      <c r="R132" s="165"/>
      <c r="S132" s="165"/>
      <c r="T132" s="166"/>
      <c r="AT132" s="161" t="s">
        <v>127</v>
      </c>
      <c r="AU132" s="161" t="s">
        <v>82</v>
      </c>
      <c r="AV132" s="13" t="s">
        <v>82</v>
      </c>
      <c r="AW132" s="13" t="s">
        <v>26</v>
      </c>
      <c r="AX132" s="13" t="s">
        <v>77</v>
      </c>
      <c r="AY132" s="161" t="s">
        <v>118</v>
      </c>
    </row>
    <row r="133" spans="1:65" s="2" customFormat="1" ht="16.5" customHeight="1">
      <c r="A133" s="28"/>
      <c r="B133" s="145"/>
      <c r="C133" s="167" t="s">
        <v>82</v>
      </c>
      <c r="D133" s="167" t="s">
        <v>129</v>
      </c>
      <c r="E133" s="168" t="s">
        <v>226</v>
      </c>
      <c r="F133" s="169" t="s">
        <v>227</v>
      </c>
      <c r="G133" s="170" t="s">
        <v>154</v>
      </c>
      <c r="H133" s="171">
        <v>68.680000000000007</v>
      </c>
      <c r="I133" s="172"/>
      <c r="J133" s="172">
        <f>ROUND(I133*H133,2)</f>
        <v>0</v>
      </c>
      <c r="K133" s="173"/>
      <c r="L133" s="174"/>
      <c r="M133" s="175" t="s">
        <v>1</v>
      </c>
      <c r="N133" s="176" t="s">
        <v>36</v>
      </c>
      <c r="O133" s="155">
        <v>0</v>
      </c>
      <c r="P133" s="155">
        <f>O133*H133</f>
        <v>0</v>
      </c>
      <c r="Q133" s="155">
        <v>1.5E-3</v>
      </c>
      <c r="R133" s="155">
        <f>Q133*H133</f>
        <v>0.10302000000000001</v>
      </c>
      <c r="S133" s="155">
        <v>0</v>
      </c>
      <c r="T133" s="156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7" t="s">
        <v>162</v>
      </c>
      <c r="AT133" s="157" t="s">
        <v>129</v>
      </c>
      <c r="AU133" s="157" t="s">
        <v>82</v>
      </c>
      <c r="AY133" s="16" t="s">
        <v>118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6" t="s">
        <v>82</v>
      </c>
      <c r="BK133" s="158">
        <f>ROUND(I133*H133,2)</f>
        <v>0</v>
      </c>
      <c r="BL133" s="16" t="s">
        <v>139</v>
      </c>
      <c r="BM133" s="157" t="s">
        <v>228</v>
      </c>
    </row>
    <row r="134" spans="1:65" s="2" customFormat="1" ht="21.75" customHeight="1">
      <c r="A134" s="28"/>
      <c r="B134" s="145"/>
      <c r="C134" s="146" t="s">
        <v>135</v>
      </c>
      <c r="D134" s="146" t="s">
        <v>121</v>
      </c>
      <c r="E134" s="147" t="s">
        <v>229</v>
      </c>
      <c r="F134" s="148" t="s">
        <v>230</v>
      </c>
      <c r="G134" s="149" t="s">
        <v>124</v>
      </c>
      <c r="H134" s="150">
        <v>264</v>
      </c>
      <c r="I134" s="151"/>
      <c r="J134" s="151">
        <f>ROUND(I134*H134,2)</f>
        <v>0</v>
      </c>
      <c r="K134" s="152"/>
      <c r="L134" s="29"/>
      <c r="M134" s="153" t="s">
        <v>1</v>
      </c>
      <c r="N134" s="154" t="s">
        <v>36</v>
      </c>
      <c r="O134" s="155">
        <v>0.26200000000000001</v>
      </c>
      <c r="P134" s="155">
        <f>O134*H134</f>
        <v>69.168000000000006</v>
      </c>
      <c r="Q134" s="155">
        <v>9.4350000000000003E-2</v>
      </c>
      <c r="R134" s="155">
        <f>Q134*H134</f>
        <v>24.9084</v>
      </c>
      <c r="S134" s="155">
        <v>0</v>
      </c>
      <c r="T134" s="156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7" t="s">
        <v>139</v>
      </c>
      <c r="AT134" s="157" t="s">
        <v>121</v>
      </c>
      <c r="AU134" s="157" t="s">
        <v>82</v>
      </c>
      <c r="AY134" s="16" t="s">
        <v>118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6" t="s">
        <v>82</v>
      </c>
      <c r="BK134" s="158">
        <f>ROUND(I134*H134,2)</f>
        <v>0</v>
      </c>
      <c r="BL134" s="16" t="s">
        <v>139</v>
      </c>
      <c r="BM134" s="157" t="s">
        <v>231</v>
      </c>
    </row>
    <row r="135" spans="1:65" s="13" customFormat="1">
      <c r="B135" s="159"/>
      <c r="D135" s="160" t="s">
        <v>127</v>
      </c>
      <c r="E135" s="161" t="s">
        <v>1</v>
      </c>
      <c r="F135" s="162" t="s">
        <v>128</v>
      </c>
      <c r="H135" s="163">
        <v>264</v>
      </c>
      <c r="L135" s="159"/>
      <c r="M135" s="164"/>
      <c r="N135" s="165"/>
      <c r="O135" s="165"/>
      <c r="P135" s="165"/>
      <c r="Q135" s="165"/>
      <c r="R135" s="165"/>
      <c r="S135" s="165"/>
      <c r="T135" s="166"/>
      <c r="AT135" s="161" t="s">
        <v>127</v>
      </c>
      <c r="AU135" s="161" t="s">
        <v>82</v>
      </c>
      <c r="AV135" s="13" t="s">
        <v>82</v>
      </c>
      <c r="AW135" s="13" t="s">
        <v>26</v>
      </c>
      <c r="AX135" s="13" t="s">
        <v>77</v>
      </c>
      <c r="AY135" s="161" t="s">
        <v>118</v>
      </c>
    </row>
    <row r="136" spans="1:65" s="12" customFormat="1" ht="22.8" customHeight="1">
      <c r="B136" s="133"/>
      <c r="D136" s="134" t="s">
        <v>69</v>
      </c>
      <c r="E136" s="143" t="s">
        <v>232</v>
      </c>
      <c r="F136" s="143" t="s">
        <v>233</v>
      </c>
      <c r="J136" s="144">
        <f>BK136</f>
        <v>0</v>
      </c>
      <c r="L136" s="133"/>
      <c r="M136" s="137"/>
      <c r="N136" s="138"/>
      <c r="O136" s="138"/>
      <c r="P136" s="139">
        <f>P137</f>
        <v>22.459878</v>
      </c>
      <c r="Q136" s="138"/>
      <c r="R136" s="139">
        <f>R137</f>
        <v>0</v>
      </c>
      <c r="S136" s="138"/>
      <c r="T136" s="140">
        <f>T137</f>
        <v>0</v>
      </c>
      <c r="AR136" s="134" t="s">
        <v>77</v>
      </c>
      <c r="AT136" s="141" t="s">
        <v>69</v>
      </c>
      <c r="AU136" s="141" t="s">
        <v>77</v>
      </c>
      <c r="AY136" s="134" t="s">
        <v>118</v>
      </c>
      <c r="BK136" s="142">
        <f>BK137</f>
        <v>0</v>
      </c>
    </row>
    <row r="137" spans="1:65" s="2" customFormat="1" ht="21.75" customHeight="1">
      <c r="A137" s="28"/>
      <c r="B137" s="145"/>
      <c r="C137" s="146" t="s">
        <v>139</v>
      </c>
      <c r="D137" s="146" t="s">
        <v>121</v>
      </c>
      <c r="E137" s="147" t="s">
        <v>234</v>
      </c>
      <c r="F137" s="148" t="s">
        <v>235</v>
      </c>
      <c r="G137" s="149" t="s">
        <v>147</v>
      </c>
      <c r="H137" s="150">
        <v>25.010999999999999</v>
      </c>
      <c r="I137" s="151"/>
      <c r="J137" s="151">
        <f>ROUND(I137*H137,2)</f>
        <v>0</v>
      </c>
      <c r="K137" s="152"/>
      <c r="L137" s="29"/>
      <c r="M137" s="153" t="s">
        <v>1</v>
      </c>
      <c r="N137" s="154" t="s">
        <v>36</v>
      </c>
      <c r="O137" s="155">
        <v>0.89800000000000002</v>
      </c>
      <c r="P137" s="155">
        <f>O137*H137</f>
        <v>22.459878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7" t="s">
        <v>139</v>
      </c>
      <c r="AT137" s="157" t="s">
        <v>121</v>
      </c>
      <c r="AU137" s="157" t="s">
        <v>82</v>
      </c>
      <c r="AY137" s="16" t="s">
        <v>118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6" t="s">
        <v>82</v>
      </c>
      <c r="BK137" s="158">
        <f>ROUND(I137*H137,2)</f>
        <v>0</v>
      </c>
      <c r="BL137" s="16" t="s">
        <v>139</v>
      </c>
      <c r="BM137" s="157" t="s">
        <v>236</v>
      </c>
    </row>
    <row r="138" spans="1:65" s="12" customFormat="1" ht="25.95" customHeight="1">
      <c r="B138" s="133"/>
      <c r="D138" s="134" t="s">
        <v>69</v>
      </c>
      <c r="E138" s="135" t="s">
        <v>116</v>
      </c>
      <c r="F138" s="135" t="s">
        <v>117</v>
      </c>
      <c r="J138" s="136">
        <f>BK138</f>
        <v>0</v>
      </c>
      <c r="L138" s="133"/>
      <c r="M138" s="137"/>
      <c r="N138" s="138"/>
      <c r="O138" s="138"/>
      <c r="P138" s="139">
        <f>P139+P149</f>
        <v>70.842117999999999</v>
      </c>
      <c r="Q138" s="138"/>
      <c r="R138" s="139">
        <f>R139+R149</f>
        <v>0.4356199</v>
      </c>
      <c r="S138" s="138"/>
      <c r="T138" s="140">
        <f>T139+T149</f>
        <v>0</v>
      </c>
      <c r="AR138" s="134" t="s">
        <v>82</v>
      </c>
      <c r="AT138" s="141" t="s">
        <v>69</v>
      </c>
      <c r="AU138" s="141" t="s">
        <v>70</v>
      </c>
      <c r="AY138" s="134" t="s">
        <v>118</v>
      </c>
      <c r="BK138" s="142">
        <f>BK139+BK149</f>
        <v>0</v>
      </c>
    </row>
    <row r="139" spans="1:65" s="12" customFormat="1" ht="22.8" customHeight="1">
      <c r="B139" s="133"/>
      <c r="D139" s="134" t="s">
        <v>69</v>
      </c>
      <c r="E139" s="143" t="s">
        <v>237</v>
      </c>
      <c r="F139" s="143" t="s">
        <v>238</v>
      </c>
      <c r="J139" s="144">
        <f>BK139</f>
        <v>0</v>
      </c>
      <c r="L139" s="133"/>
      <c r="M139" s="137"/>
      <c r="N139" s="138"/>
      <c r="O139" s="138"/>
      <c r="P139" s="139">
        <f>SUM(P140:P148)</f>
        <v>53.489662000000003</v>
      </c>
      <c r="Q139" s="138"/>
      <c r="R139" s="139">
        <f>SUM(R140:R148)</f>
        <v>0.32790790000000003</v>
      </c>
      <c r="S139" s="138"/>
      <c r="T139" s="140">
        <f>SUM(T140:T148)</f>
        <v>0</v>
      </c>
      <c r="AR139" s="134" t="s">
        <v>82</v>
      </c>
      <c r="AT139" s="141" t="s">
        <v>69</v>
      </c>
      <c r="AU139" s="141" t="s">
        <v>77</v>
      </c>
      <c r="AY139" s="134" t="s">
        <v>118</v>
      </c>
      <c r="BK139" s="142">
        <f>SUM(BK140:BK148)</f>
        <v>0</v>
      </c>
    </row>
    <row r="140" spans="1:65" s="2" customFormat="1" ht="21.75" customHeight="1">
      <c r="A140" s="28"/>
      <c r="B140" s="145"/>
      <c r="C140" s="146" t="s">
        <v>144</v>
      </c>
      <c r="D140" s="146" t="s">
        <v>121</v>
      </c>
      <c r="E140" s="147" t="s">
        <v>239</v>
      </c>
      <c r="F140" s="148" t="s">
        <v>240</v>
      </c>
      <c r="G140" s="149" t="s">
        <v>124</v>
      </c>
      <c r="H140" s="150">
        <v>264</v>
      </c>
      <c r="I140" s="151"/>
      <c r="J140" s="151">
        <f>ROUND(I140*H140,2)</f>
        <v>0</v>
      </c>
      <c r="K140" s="152"/>
      <c r="L140" s="29"/>
      <c r="M140" s="153" t="s">
        <v>1</v>
      </c>
      <c r="N140" s="154" t="s">
        <v>36</v>
      </c>
      <c r="O140" s="155">
        <v>2.7E-2</v>
      </c>
      <c r="P140" s="155">
        <f>O140*H140</f>
        <v>7.1280000000000001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7" t="s">
        <v>125</v>
      </c>
      <c r="AT140" s="157" t="s">
        <v>121</v>
      </c>
      <c r="AU140" s="157" t="s">
        <v>82</v>
      </c>
      <c r="AY140" s="16" t="s">
        <v>118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6" t="s">
        <v>82</v>
      </c>
      <c r="BK140" s="158">
        <f>ROUND(I140*H140,2)</f>
        <v>0</v>
      </c>
      <c r="BL140" s="16" t="s">
        <v>125</v>
      </c>
      <c r="BM140" s="157" t="s">
        <v>241</v>
      </c>
    </row>
    <row r="141" spans="1:65" s="13" customFormat="1">
      <c r="B141" s="159"/>
      <c r="D141" s="160" t="s">
        <v>127</v>
      </c>
      <c r="E141" s="161" t="s">
        <v>1</v>
      </c>
      <c r="F141" s="162" t="s">
        <v>128</v>
      </c>
      <c r="H141" s="163">
        <v>264</v>
      </c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127</v>
      </c>
      <c r="AU141" s="161" t="s">
        <v>82</v>
      </c>
      <c r="AV141" s="13" t="s">
        <v>82</v>
      </c>
      <c r="AW141" s="13" t="s">
        <v>26</v>
      </c>
      <c r="AX141" s="13" t="s">
        <v>77</v>
      </c>
      <c r="AY141" s="161" t="s">
        <v>118</v>
      </c>
    </row>
    <row r="142" spans="1:65" s="2" customFormat="1" ht="33" customHeight="1">
      <c r="A142" s="28"/>
      <c r="B142" s="145"/>
      <c r="C142" s="167" t="s">
        <v>151</v>
      </c>
      <c r="D142" s="167" t="s">
        <v>129</v>
      </c>
      <c r="E142" s="168" t="s">
        <v>242</v>
      </c>
      <c r="F142" s="169" t="s">
        <v>243</v>
      </c>
      <c r="G142" s="170" t="s">
        <v>124</v>
      </c>
      <c r="H142" s="171">
        <v>303.60000000000002</v>
      </c>
      <c r="I142" s="172"/>
      <c r="J142" s="172">
        <f>ROUND(I142*H142,2)</f>
        <v>0</v>
      </c>
      <c r="K142" s="173"/>
      <c r="L142" s="174"/>
      <c r="M142" s="175" t="s">
        <v>1</v>
      </c>
      <c r="N142" s="176" t="s">
        <v>36</v>
      </c>
      <c r="O142" s="155">
        <v>0</v>
      </c>
      <c r="P142" s="155">
        <f>O142*H142</f>
        <v>0</v>
      </c>
      <c r="Q142" s="155">
        <v>2.0000000000000001E-4</v>
      </c>
      <c r="R142" s="155">
        <f>Q142*H142</f>
        <v>6.072000000000001E-2</v>
      </c>
      <c r="S142" s="155">
        <v>0</v>
      </c>
      <c r="T142" s="15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7" t="s">
        <v>132</v>
      </c>
      <c r="AT142" s="157" t="s">
        <v>129</v>
      </c>
      <c r="AU142" s="157" t="s">
        <v>82</v>
      </c>
      <c r="AY142" s="16" t="s">
        <v>118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6" t="s">
        <v>82</v>
      </c>
      <c r="BK142" s="158">
        <f>ROUND(I142*H142,2)</f>
        <v>0</v>
      </c>
      <c r="BL142" s="16" t="s">
        <v>125</v>
      </c>
      <c r="BM142" s="157" t="s">
        <v>244</v>
      </c>
    </row>
    <row r="143" spans="1:65" s="13" customFormat="1">
      <c r="B143" s="159"/>
      <c r="D143" s="160" t="s">
        <v>127</v>
      </c>
      <c r="F143" s="162" t="s">
        <v>245</v>
      </c>
      <c r="H143" s="163">
        <v>303.60000000000002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127</v>
      </c>
      <c r="AU143" s="161" t="s">
        <v>82</v>
      </c>
      <c r="AV143" s="13" t="s">
        <v>82</v>
      </c>
      <c r="AW143" s="13" t="s">
        <v>3</v>
      </c>
      <c r="AX143" s="13" t="s">
        <v>77</v>
      </c>
      <c r="AY143" s="161" t="s">
        <v>118</v>
      </c>
    </row>
    <row r="144" spans="1:65" s="2" customFormat="1" ht="33" customHeight="1">
      <c r="A144" s="28"/>
      <c r="B144" s="145"/>
      <c r="C144" s="146" t="s">
        <v>157</v>
      </c>
      <c r="D144" s="146" t="s">
        <v>121</v>
      </c>
      <c r="E144" s="147" t="s">
        <v>246</v>
      </c>
      <c r="F144" s="148" t="s">
        <v>247</v>
      </c>
      <c r="G144" s="149" t="s">
        <v>124</v>
      </c>
      <c r="H144" s="150">
        <v>281.25</v>
      </c>
      <c r="I144" s="151"/>
      <c r="J144" s="151">
        <f>ROUND(I144*H144,2)</f>
        <v>0</v>
      </c>
      <c r="K144" s="152"/>
      <c r="L144" s="29"/>
      <c r="M144" s="153" t="s">
        <v>1</v>
      </c>
      <c r="N144" s="154" t="s">
        <v>36</v>
      </c>
      <c r="O144" s="155">
        <v>0.16300000000000001</v>
      </c>
      <c r="P144" s="155">
        <f>O144*H144</f>
        <v>45.84375</v>
      </c>
      <c r="Q144" s="155">
        <v>3.0000000000000001E-5</v>
      </c>
      <c r="R144" s="155">
        <f>Q144*H144</f>
        <v>8.4375000000000006E-3</v>
      </c>
      <c r="S144" s="155">
        <v>0</v>
      </c>
      <c r="T144" s="156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7" t="s">
        <v>125</v>
      </c>
      <c r="AT144" s="157" t="s">
        <v>121</v>
      </c>
      <c r="AU144" s="157" t="s">
        <v>82</v>
      </c>
      <c r="AY144" s="16" t="s">
        <v>118</v>
      </c>
      <c r="BE144" s="158">
        <f>IF(N144="základná",J144,0)</f>
        <v>0</v>
      </c>
      <c r="BF144" s="158">
        <f>IF(N144="znížená",J144,0)</f>
        <v>0</v>
      </c>
      <c r="BG144" s="158">
        <f>IF(N144="zákl. prenesená",J144,0)</f>
        <v>0</v>
      </c>
      <c r="BH144" s="158">
        <f>IF(N144="zníž. prenesená",J144,0)</f>
        <v>0</v>
      </c>
      <c r="BI144" s="158">
        <f>IF(N144="nulová",J144,0)</f>
        <v>0</v>
      </c>
      <c r="BJ144" s="16" t="s">
        <v>82</v>
      </c>
      <c r="BK144" s="158">
        <f>ROUND(I144*H144,2)</f>
        <v>0</v>
      </c>
      <c r="BL144" s="16" t="s">
        <v>125</v>
      </c>
      <c r="BM144" s="157" t="s">
        <v>248</v>
      </c>
    </row>
    <row r="145" spans="1:65" s="13" customFormat="1">
      <c r="B145" s="159"/>
      <c r="D145" s="160" t="s">
        <v>127</v>
      </c>
      <c r="E145" s="161" t="s">
        <v>1</v>
      </c>
      <c r="F145" s="162" t="s">
        <v>249</v>
      </c>
      <c r="H145" s="163">
        <v>281.25</v>
      </c>
      <c r="L145" s="159"/>
      <c r="M145" s="164"/>
      <c r="N145" s="165"/>
      <c r="O145" s="165"/>
      <c r="P145" s="165"/>
      <c r="Q145" s="165"/>
      <c r="R145" s="165"/>
      <c r="S145" s="165"/>
      <c r="T145" s="166"/>
      <c r="AT145" s="161" t="s">
        <v>127</v>
      </c>
      <c r="AU145" s="161" t="s">
        <v>82</v>
      </c>
      <c r="AV145" s="13" t="s">
        <v>82</v>
      </c>
      <c r="AW145" s="13" t="s">
        <v>26</v>
      </c>
      <c r="AX145" s="13" t="s">
        <v>77</v>
      </c>
      <c r="AY145" s="161" t="s">
        <v>118</v>
      </c>
    </row>
    <row r="146" spans="1:65" s="2" customFormat="1" ht="44.25" customHeight="1">
      <c r="A146" s="28"/>
      <c r="B146" s="145"/>
      <c r="C146" s="167" t="s">
        <v>162</v>
      </c>
      <c r="D146" s="167" t="s">
        <v>129</v>
      </c>
      <c r="E146" s="168" t="s">
        <v>250</v>
      </c>
      <c r="F146" s="169" t="s">
        <v>251</v>
      </c>
      <c r="G146" s="170" t="s">
        <v>124</v>
      </c>
      <c r="H146" s="171">
        <v>323.43799999999999</v>
      </c>
      <c r="I146" s="172"/>
      <c r="J146" s="172">
        <f>ROUND(I146*H146,2)</f>
        <v>0</v>
      </c>
      <c r="K146" s="173"/>
      <c r="L146" s="174"/>
      <c r="M146" s="175" t="s">
        <v>1</v>
      </c>
      <c r="N146" s="176" t="s">
        <v>36</v>
      </c>
      <c r="O146" s="155">
        <v>0</v>
      </c>
      <c r="P146" s="155">
        <f>O146*H146</f>
        <v>0</v>
      </c>
      <c r="Q146" s="155">
        <v>8.0000000000000004E-4</v>
      </c>
      <c r="R146" s="155">
        <f>Q146*H146</f>
        <v>0.25875039999999999</v>
      </c>
      <c r="S146" s="155">
        <v>0</v>
      </c>
      <c r="T146" s="15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7" t="s">
        <v>132</v>
      </c>
      <c r="AT146" s="157" t="s">
        <v>129</v>
      </c>
      <c r="AU146" s="157" t="s">
        <v>82</v>
      </c>
      <c r="AY146" s="16" t="s">
        <v>118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6" t="s">
        <v>82</v>
      </c>
      <c r="BK146" s="158">
        <f>ROUND(I146*H146,2)</f>
        <v>0</v>
      </c>
      <c r="BL146" s="16" t="s">
        <v>125</v>
      </c>
      <c r="BM146" s="157" t="s">
        <v>252</v>
      </c>
    </row>
    <row r="147" spans="1:65" s="13" customFormat="1">
      <c r="B147" s="159"/>
      <c r="D147" s="160" t="s">
        <v>127</v>
      </c>
      <c r="F147" s="162" t="s">
        <v>253</v>
      </c>
      <c r="H147" s="163">
        <v>323.43799999999999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127</v>
      </c>
      <c r="AU147" s="161" t="s">
        <v>82</v>
      </c>
      <c r="AV147" s="13" t="s">
        <v>82</v>
      </c>
      <c r="AW147" s="13" t="s">
        <v>3</v>
      </c>
      <c r="AX147" s="13" t="s">
        <v>77</v>
      </c>
      <c r="AY147" s="161" t="s">
        <v>118</v>
      </c>
    </row>
    <row r="148" spans="1:65" s="2" customFormat="1" ht="21.75" customHeight="1">
      <c r="A148" s="28"/>
      <c r="B148" s="145"/>
      <c r="C148" s="146" t="s">
        <v>167</v>
      </c>
      <c r="D148" s="146" t="s">
        <v>121</v>
      </c>
      <c r="E148" s="147" t="s">
        <v>254</v>
      </c>
      <c r="F148" s="148" t="s">
        <v>255</v>
      </c>
      <c r="G148" s="149" t="s">
        <v>147</v>
      </c>
      <c r="H148" s="150">
        <v>0.32800000000000001</v>
      </c>
      <c r="I148" s="151"/>
      <c r="J148" s="151">
        <f>ROUND(I148*H148,2)</f>
        <v>0</v>
      </c>
      <c r="K148" s="152"/>
      <c r="L148" s="29"/>
      <c r="M148" s="153" t="s">
        <v>1</v>
      </c>
      <c r="N148" s="154" t="s">
        <v>36</v>
      </c>
      <c r="O148" s="155">
        <v>1.579</v>
      </c>
      <c r="P148" s="155">
        <f>O148*H148</f>
        <v>0.51791200000000004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7" t="s">
        <v>125</v>
      </c>
      <c r="AT148" s="157" t="s">
        <v>121</v>
      </c>
      <c r="AU148" s="157" t="s">
        <v>82</v>
      </c>
      <c r="AY148" s="16" t="s">
        <v>118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6" t="s">
        <v>82</v>
      </c>
      <c r="BK148" s="158">
        <f>ROUND(I148*H148,2)</f>
        <v>0</v>
      </c>
      <c r="BL148" s="16" t="s">
        <v>125</v>
      </c>
      <c r="BM148" s="157" t="s">
        <v>256</v>
      </c>
    </row>
    <row r="149" spans="1:65" s="12" customFormat="1" ht="22.8" customHeight="1">
      <c r="B149" s="133"/>
      <c r="D149" s="134" t="s">
        <v>69</v>
      </c>
      <c r="E149" s="143" t="s">
        <v>257</v>
      </c>
      <c r="F149" s="143" t="s">
        <v>258</v>
      </c>
      <c r="J149" s="144">
        <f>BK149</f>
        <v>0</v>
      </c>
      <c r="L149" s="133"/>
      <c r="M149" s="137"/>
      <c r="N149" s="138"/>
      <c r="O149" s="138"/>
      <c r="P149" s="139">
        <f>SUM(P150:P154)</f>
        <v>17.352456</v>
      </c>
      <c r="Q149" s="138"/>
      <c r="R149" s="139">
        <f>SUM(R150:R154)</f>
        <v>0.10771199999999999</v>
      </c>
      <c r="S149" s="138"/>
      <c r="T149" s="140">
        <f>SUM(T150:T154)</f>
        <v>0</v>
      </c>
      <c r="AR149" s="134" t="s">
        <v>82</v>
      </c>
      <c r="AT149" s="141" t="s">
        <v>69</v>
      </c>
      <c r="AU149" s="141" t="s">
        <v>77</v>
      </c>
      <c r="AY149" s="134" t="s">
        <v>118</v>
      </c>
      <c r="BK149" s="142">
        <f>SUM(BK150:BK154)</f>
        <v>0</v>
      </c>
    </row>
    <row r="150" spans="1:65" s="2" customFormat="1" ht="21.75" customHeight="1">
      <c r="A150" s="28"/>
      <c r="B150" s="145"/>
      <c r="C150" s="146" t="s">
        <v>172</v>
      </c>
      <c r="D150" s="146" t="s">
        <v>121</v>
      </c>
      <c r="E150" s="147" t="s">
        <v>259</v>
      </c>
      <c r="F150" s="148" t="s">
        <v>260</v>
      </c>
      <c r="G150" s="149" t="s">
        <v>124</v>
      </c>
      <c r="H150" s="150">
        <v>264</v>
      </c>
      <c r="I150" s="151"/>
      <c r="J150" s="151">
        <f>ROUND(I150*H150,2)</f>
        <v>0</v>
      </c>
      <c r="K150" s="152"/>
      <c r="L150" s="29"/>
      <c r="M150" s="153" t="s">
        <v>1</v>
      </c>
      <c r="N150" s="154" t="s">
        <v>36</v>
      </c>
      <c r="O150" s="155">
        <v>6.5000000000000002E-2</v>
      </c>
      <c r="P150" s="155">
        <f>O150*H150</f>
        <v>17.16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7" t="s">
        <v>125</v>
      </c>
      <c r="AT150" s="157" t="s">
        <v>121</v>
      </c>
      <c r="AU150" s="157" t="s">
        <v>82</v>
      </c>
      <c r="AY150" s="16" t="s">
        <v>118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6" t="s">
        <v>82</v>
      </c>
      <c r="BK150" s="158">
        <f>ROUND(I150*H150,2)</f>
        <v>0</v>
      </c>
      <c r="BL150" s="16" t="s">
        <v>125</v>
      </c>
      <c r="BM150" s="157" t="s">
        <v>261</v>
      </c>
    </row>
    <row r="151" spans="1:65" s="13" customFormat="1">
      <c r="B151" s="159"/>
      <c r="D151" s="160" t="s">
        <v>127</v>
      </c>
      <c r="E151" s="161" t="s">
        <v>1</v>
      </c>
      <c r="F151" s="162" t="s">
        <v>128</v>
      </c>
      <c r="H151" s="163">
        <v>264</v>
      </c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127</v>
      </c>
      <c r="AU151" s="161" t="s">
        <v>82</v>
      </c>
      <c r="AV151" s="13" t="s">
        <v>82</v>
      </c>
      <c r="AW151" s="13" t="s">
        <v>26</v>
      </c>
      <c r="AX151" s="13" t="s">
        <v>77</v>
      </c>
      <c r="AY151" s="161" t="s">
        <v>118</v>
      </c>
    </row>
    <row r="152" spans="1:65" s="2" customFormat="1" ht="21.75" customHeight="1">
      <c r="A152" s="28"/>
      <c r="B152" s="145"/>
      <c r="C152" s="167" t="s">
        <v>176</v>
      </c>
      <c r="D152" s="167" t="s">
        <v>129</v>
      </c>
      <c r="E152" s="168" t="s">
        <v>262</v>
      </c>
      <c r="F152" s="169" t="s">
        <v>263</v>
      </c>
      <c r="G152" s="170" t="s">
        <v>124</v>
      </c>
      <c r="H152" s="171">
        <v>269.27999999999997</v>
      </c>
      <c r="I152" s="172"/>
      <c r="J152" s="172">
        <f>ROUND(I152*H152,2)</f>
        <v>0</v>
      </c>
      <c r="K152" s="173"/>
      <c r="L152" s="174"/>
      <c r="M152" s="175" t="s">
        <v>1</v>
      </c>
      <c r="N152" s="176" t="s">
        <v>36</v>
      </c>
      <c r="O152" s="155">
        <v>0</v>
      </c>
      <c r="P152" s="155">
        <f>O152*H152</f>
        <v>0</v>
      </c>
      <c r="Q152" s="155">
        <v>4.0000000000000002E-4</v>
      </c>
      <c r="R152" s="155">
        <f>Q152*H152</f>
        <v>0.10771199999999999</v>
      </c>
      <c r="S152" s="155">
        <v>0</v>
      </c>
      <c r="T152" s="156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7" t="s">
        <v>132</v>
      </c>
      <c r="AT152" s="157" t="s">
        <v>129</v>
      </c>
      <c r="AU152" s="157" t="s">
        <v>82</v>
      </c>
      <c r="AY152" s="16" t="s">
        <v>118</v>
      </c>
      <c r="BE152" s="158">
        <f>IF(N152="základná",J152,0)</f>
        <v>0</v>
      </c>
      <c r="BF152" s="158">
        <f>IF(N152="znížená",J152,0)</f>
        <v>0</v>
      </c>
      <c r="BG152" s="158">
        <f>IF(N152="zákl. prenesená",J152,0)</f>
        <v>0</v>
      </c>
      <c r="BH152" s="158">
        <f>IF(N152="zníž. prenesená",J152,0)</f>
        <v>0</v>
      </c>
      <c r="BI152" s="158">
        <f>IF(N152="nulová",J152,0)</f>
        <v>0</v>
      </c>
      <c r="BJ152" s="16" t="s">
        <v>82</v>
      </c>
      <c r="BK152" s="158">
        <f>ROUND(I152*H152,2)</f>
        <v>0</v>
      </c>
      <c r="BL152" s="16" t="s">
        <v>125</v>
      </c>
      <c r="BM152" s="157" t="s">
        <v>264</v>
      </c>
    </row>
    <row r="153" spans="1:65" s="13" customFormat="1">
      <c r="B153" s="159"/>
      <c r="D153" s="160" t="s">
        <v>127</v>
      </c>
      <c r="F153" s="162" t="s">
        <v>180</v>
      </c>
      <c r="H153" s="163">
        <v>269.27999999999997</v>
      </c>
      <c r="L153" s="159"/>
      <c r="M153" s="164"/>
      <c r="N153" s="165"/>
      <c r="O153" s="165"/>
      <c r="P153" s="165"/>
      <c r="Q153" s="165"/>
      <c r="R153" s="165"/>
      <c r="S153" s="165"/>
      <c r="T153" s="166"/>
      <c r="AT153" s="161" t="s">
        <v>127</v>
      </c>
      <c r="AU153" s="161" t="s">
        <v>82</v>
      </c>
      <c r="AV153" s="13" t="s">
        <v>82</v>
      </c>
      <c r="AW153" s="13" t="s">
        <v>3</v>
      </c>
      <c r="AX153" s="13" t="s">
        <v>77</v>
      </c>
      <c r="AY153" s="161" t="s">
        <v>118</v>
      </c>
    </row>
    <row r="154" spans="1:65" s="2" customFormat="1" ht="21.75" customHeight="1">
      <c r="A154" s="28"/>
      <c r="B154" s="145"/>
      <c r="C154" s="146" t="s">
        <v>181</v>
      </c>
      <c r="D154" s="146" t="s">
        <v>121</v>
      </c>
      <c r="E154" s="147" t="s">
        <v>265</v>
      </c>
      <c r="F154" s="148" t="s">
        <v>266</v>
      </c>
      <c r="G154" s="149" t="s">
        <v>147</v>
      </c>
      <c r="H154" s="150">
        <v>0.108</v>
      </c>
      <c r="I154" s="151"/>
      <c r="J154" s="151">
        <f>ROUND(I154*H154,2)</f>
        <v>0</v>
      </c>
      <c r="K154" s="152"/>
      <c r="L154" s="29"/>
      <c r="M154" s="187" t="s">
        <v>1</v>
      </c>
      <c r="N154" s="188" t="s">
        <v>36</v>
      </c>
      <c r="O154" s="189">
        <v>1.782</v>
      </c>
      <c r="P154" s="189">
        <f>O154*H154</f>
        <v>0.19245599999999999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7" t="s">
        <v>125</v>
      </c>
      <c r="AT154" s="157" t="s">
        <v>121</v>
      </c>
      <c r="AU154" s="157" t="s">
        <v>82</v>
      </c>
      <c r="AY154" s="16" t="s">
        <v>118</v>
      </c>
      <c r="BE154" s="158">
        <f>IF(N154="základná",J154,0)</f>
        <v>0</v>
      </c>
      <c r="BF154" s="158">
        <f>IF(N154="znížená",J154,0)</f>
        <v>0</v>
      </c>
      <c r="BG154" s="158">
        <f>IF(N154="zákl. prenesená",J154,0)</f>
        <v>0</v>
      </c>
      <c r="BH154" s="158">
        <f>IF(N154="zníž. prenesená",J154,0)</f>
        <v>0</v>
      </c>
      <c r="BI154" s="158">
        <f>IF(N154="nulová",J154,0)</f>
        <v>0</v>
      </c>
      <c r="BJ154" s="16" t="s">
        <v>82</v>
      </c>
      <c r="BK154" s="158">
        <f>ROUND(I154*H154,2)</f>
        <v>0</v>
      </c>
      <c r="BL154" s="16" t="s">
        <v>125</v>
      </c>
      <c r="BM154" s="157" t="s">
        <v>267</v>
      </c>
    </row>
    <row r="155" spans="1:65" s="2" customFormat="1" ht="6.9" customHeight="1">
      <c r="A155" s="28"/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29"/>
      <c r="M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</sheetData>
  <autoFilter ref="C126:K154" xr:uid="{00000000-0009-0000-0000-00000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5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0"/>
  <sheetViews>
    <sheetView showGridLines="0" view="pageBreakPreview" topLeftCell="A3" zoomScale="94" zoomScaleNormal="100" zoomScaleSheetLayoutView="94" workbookViewId="0">
      <selection activeCell="I125" sqref="I125:I12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4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89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90</v>
      </c>
      <c r="L4" s="19"/>
      <c r="M4" s="95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30" customHeight="1">
      <c r="B7" s="19"/>
      <c r="E7" s="231" t="str">
        <f>'Rekapitulácia stavby'!K6</f>
        <v>REKONŠTRUKCIA TELOCVIČNE ZŠ V OBCI KAMIENKA - Rekonštrukcia havarijného stavu športovej podlahy telocvične ZŠsMŠ Kamienka</v>
      </c>
      <c r="F7" s="232"/>
      <c r="G7" s="232"/>
      <c r="H7" s="232"/>
      <c r="L7" s="19"/>
    </row>
    <row r="8" spans="1:46" s="1" customFormat="1" ht="12" customHeight="1">
      <c r="B8" s="19"/>
      <c r="D8" s="25" t="s">
        <v>91</v>
      </c>
      <c r="L8" s="19"/>
    </row>
    <row r="9" spans="1:46" s="2" customFormat="1" ht="16.5" customHeight="1">
      <c r="A9" s="28"/>
      <c r="B9" s="29"/>
      <c r="C9" s="28"/>
      <c r="D9" s="28"/>
      <c r="E9" s="231" t="s">
        <v>92</v>
      </c>
      <c r="F9" s="230"/>
      <c r="G9" s="230"/>
      <c r="H9" s="230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93</v>
      </c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21" t="s">
        <v>268</v>
      </c>
      <c r="F11" s="230"/>
      <c r="G11" s="230"/>
      <c r="H11" s="230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15</v>
      </c>
      <c r="E13" s="28"/>
      <c r="F13" s="23" t="s">
        <v>1</v>
      </c>
      <c r="G13" s="28"/>
      <c r="H13" s="28"/>
      <c r="I13" s="25" t="s">
        <v>16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17</v>
      </c>
      <c r="E14" s="28"/>
      <c r="F14" s="23" t="s">
        <v>18</v>
      </c>
      <c r="G14" s="28"/>
      <c r="H14" s="28"/>
      <c r="I14" s="25" t="s">
        <v>19</v>
      </c>
      <c r="J14" s="51" t="str">
        <f>'Rekapitulácia stavby'!AN8</f>
        <v>vyplní uchádzač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20</v>
      </c>
      <c r="E16" s="28"/>
      <c r="F16" s="28"/>
      <c r="G16" s="28"/>
      <c r="H16" s="28"/>
      <c r="I16" s="25" t="s">
        <v>21</v>
      </c>
      <c r="J16" s="191">
        <f>'Rekapitulácia stavby'!AN10</f>
        <v>37872877</v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'Rekapitulácia stavby'!E11</f>
        <v>ZŠsMŠ Kamienka</v>
      </c>
      <c r="F17" s="28"/>
      <c r="G17" s="28"/>
      <c r="H17" s="28"/>
      <c r="I17" s="25" t="s">
        <v>22</v>
      </c>
      <c r="J17" s="23" t="str">
        <f>'Rekapitulácia stavby'!AN11</f>
        <v>neplatca DPH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23</v>
      </c>
      <c r="E19" s="28"/>
      <c r="F19" s="28"/>
      <c r="G19" s="28"/>
      <c r="H19" s="28"/>
      <c r="I19" s="25" t="s">
        <v>21</v>
      </c>
      <c r="J19" s="23" t="str">
        <f>'Rekapitulácia stavby'!AN13</f>
        <v>vyplní uchádzač</v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33" t="str">
        <f>'Rekapitulácia stavby'!E14</f>
        <v>vyplní uchádzač</v>
      </c>
      <c r="F20" s="233"/>
      <c r="G20" s="233"/>
      <c r="H20" s="233"/>
      <c r="I20" s="25" t="s">
        <v>22</v>
      </c>
      <c r="J20" s="23" t="str">
        <f>'Rekapitulácia stavby'!AN14</f>
        <v>vyplní uchádzač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24</v>
      </c>
      <c r="E22" s="28"/>
      <c r="F22" s="28"/>
      <c r="G22" s="28"/>
      <c r="H22" s="28"/>
      <c r="I22" s="25" t="s">
        <v>21</v>
      </c>
      <c r="J22" s="23" t="s">
        <v>1</v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">
        <v>25</v>
      </c>
      <c r="F23" s="28"/>
      <c r="G23" s="28"/>
      <c r="H23" s="28"/>
      <c r="I23" s="25" t="s">
        <v>22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27</v>
      </c>
      <c r="E25" s="28"/>
      <c r="F25" s="28"/>
      <c r="G25" s="28"/>
      <c r="H25" s="28"/>
      <c r="I25" s="25" t="s">
        <v>21</v>
      </c>
      <c r="J25" s="23" t="s">
        <v>1</v>
      </c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tr">
        <f>'Rekapitulácia stavby'!E20</f>
        <v>vyplní uchádzač</v>
      </c>
      <c r="F26" s="28"/>
      <c r="G26" s="28"/>
      <c r="H26" s="28"/>
      <c r="I26" s="25" t="s">
        <v>22</v>
      </c>
      <c r="J26" s="23" t="s">
        <v>1</v>
      </c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29</v>
      </c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6"/>
      <c r="B29" s="97"/>
      <c r="C29" s="96"/>
      <c r="D29" s="96"/>
      <c r="E29" s="203" t="s">
        <v>1</v>
      </c>
      <c r="F29" s="203"/>
      <c r="G29" s="203"/>
      <c r="H29" s="203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9" t="s">
        <v>30</v>
      </c>
      <c r="E32" s="28"/>
      <c r="F32" s="28"/>
      <c r="G32" s="28"/>
      <c r="H32" s="28"/>
      <c r="I32" s="28"/>
      <c r="J32" s="67">
        <f>ROUND(J122,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32</v>
      </c>
      <c r="G34" s="28"/>
      <c r="H34" s="28"/>
      <c r="I34" s="32" t="s">
        <v>31</v>
      </c>
      <c r="J34" s="32" t="s">
        <v>33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0" t="s">
        <v>34</v>
      </c>
      <c r="E35" s="25" t="s">
        <v>35</v>
      </c>
      <c r="F35" s="101">
        <f>ROUND((SUM(BE122:BE129)),  2)</f>
        <v>0</v>
      </c>
      <c r="G35" s="28"/>
      <c r="H35" s="28"/>
      <c r="I35" s="102">
        <v>0.2</v>
      </c>
      <c r="J35" s="101">
        <f>ROUND(((SUM(BE122:BE129))*I35),  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5" t="s">
        <v>36</v>
      </c>
      <c r="F36" s="101">
        <f>ROUND((SUM(BF122:BF129)),  2)</f>
        <v>0</v>
      </c>
      <c r="G36" s="28"/>
      <c r="H36" s="28"/>
      <c r="I36" s="102">
        <v>0.2</v>
      </c>
      <c r="J36" s="101">
        <f>ROUND(((SUM(BF122:BF129))*I36),  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37</v>
      </c>
      <c r="F37" s="101">
        <f>ROUND((SUM(BG122:BG129)),  2)</f>
        <v>0</v>
      </c>
      <c r="G37" s="28"/>
      <c r="H37" s="28"/>
      <c r="I37" s="102">
        <v>0.2</v>
      </c>
      <c r="J37" s="101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38</v>
      </c>
      <c r="F38" s="101">
        <f>ROUND((SUM(BH122:BH129)),  2)</f>
        <v>0</v>
      </c>
      <c r="G38" s="28"/>
      <c r="H38" s="28"/>
      <c r="I38" s="102">
        <v>0.2</v>
      </c>
      <c r="J38" s="101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25" t="s">
        <v>39</v>
      </c>
      <c r="F39" s="101">
        <f>ROUND((SUM(BI122:BI129)),  2)</f>
        <v>0</v>
      </c>
      <c r="G39" s="28"/>
      <c r="H39" s="28"/>
      <c r="I39" s="102">
        <v>0</v>
      </c>
      <c r="J39" s="101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3"/>
      <c r="D41" s="104" t="s">
        <v>40</v>
      </c>
      <c r="E41" s="56"/>
      <c r="F41" s="56"/>
      <c r="G41" s="105" t="s">
        <v>41</v>
      </c>
      <c r="H41" s="106" t="s">
        <v>42</v>
      </c>
      <c r="I41" s="56"/>
      <c r="J41" s="107">
        <f>SUM(J32:J39)</f>
        <v>0</v>
      </c>
      <c r="K41" s="108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9" t="s">
        <v>46</v>
      </c>
      <c r="G61" s="41" t="s">
        <v>45</v>
      </c>
      <c r="H61" s="31"/>
      <c r="I61" s="31"/>
      <c r="J61" s="110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9" t="s">
        <v>46</v>
      </c>
      <c r="G76" s="41" t="s">
        <v>45</v>
      </c>
      <c r="H76" s="31"/>
      <c r="I76" s="31"/>
      <c r="J76" s="110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hidden="1" customHeight="1">
      <c r="A82" s="28"/>
      <c r="B82" s="29"/>
      <c r="C82" s="20" t="s">
        <v>95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hidden="1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hidden="1" customHeight="1">
      <c r="A85" s="28"/>
      <c r="B85" s="29"/>
      <c r="C85" s="28"/>
      <c r="D85" s="28"/>
      <c r="E85" s="231" t="str">
        <f>E7</f>
        <v>REKONŠTRUKCIA TELOCVIČNE ZŠ V OBCI KAMIENKA - Rekonštrukcia havarijného stavu športovej podlahy telocvične ZŠsMŠ Kamienka</v>
      </c>
      <c r="F85" s="232"/>
      <c r="G85" s="232"/>
      <c r="H85" s="23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hidden="1" customHeight="1">
      <c r="B86" s="19"/>
      <c r="C86" s="25" t="s">
        <v>91</v>
      </c>
      <c r="L86" s="19"/>
    </row>
    <row r="87" spans="1:31" s="2" customFormat="1" ht="16.5" hidden="1" customHeight="1">
      <c r="A87" s="28"/>
      <c r="B87" s="29"/>
      <c r="C87" s="28"/>
      <c r="D87" s="28"/>
      <c r="E87" s="231" t="s">
        <v>92</v>
      </c>
      <c r="F87" s="230"/>
      <c r="G87" s="230"/>
      <c r="H87" s="230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hidden="1" customHeight="1">
      <c r="A88" s="28"/>
      <c r="B88" s="29"/>
      <c r="C88" s="25" t="s">
        <v>93</v>
      </c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hidden="1" customHeight="1">
      <c r="A89" s="28"/>
      <c r="B89" s="29"/>
      <c r="C89" s="28"/>
      <c r="D89" s="28"/>
      <c r="E89" s="221" t="str">
        <f>E11</f>
        <v>003 - Športové zariadenie</v>
      </c>
      <c r="F89" s="230"/>
      <c r="G89" s="230"/>
      <c r="H89" s="230"/>
      <c r="I89" s="28"/>
      <c r="J89" s="28"/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hidden="1" customHeight="1">
      <c r="A91" s="28"/>
      <c r="B91" s="29"/>
      <c r="C91" s="25" t="s">
        <v>17</v>
      </c>
      <c r="D91" s="28"/>
      <c r="E91" s="28"/>
      <c r="F91" s="23" t="str">
        <f>F14</f>
        <v>Kamienka</v>
      </c>
      <c r="G91" s="28"/>
      <c r="H91" s="28"/>
      <c r="I91" s="25" t="s">
        <v>19</v>
      </c>
      <c r="J91" s="51" t="str">
        <f>IF(J14="","",J14)</f>
        <v>vyplní uchádzač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hidden="1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65" hidden="1" customHeight="1">
      <c r="A93" s="28"/>
      <c r="B93" s="29"/>
      <c r="C93" s="25" t="s">
        <v>20</v>
      </c>
      <c r="D93" s="28"/>
      <c r="E93" s="28"/>
      <c r="F93" s="23" t="str">
        <f>E17</f>
        <v>ZŠsMŠ Kamienka</v>
      </c>
      <c r="G93" s="28"/>
      <c r="H93" s="28"/>
      <c r="I93" s="25" t="s">
        <v>24</v>
      </c>
      <c r="J93" s="26" t="str">
        <f>E23</f>
        <v>Ing. Vladislav Slosarčik</v>
      </c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hidden="1" customHeight="1">
      <c r="A94" s="28"/>
      <c r="B94" s="29"/>
      <c r="C94" s="25" t="s">
        <v>23</v>
      </c>
      <c r="D94" s="28"/>
      <c r="E94" s="28"/>
      <c r="F94" s="23" t="str">
        <f>IF(E20="","",E20)</f>
        <v>vyplní uchádzač</v>
      </c>
      <c r="G94" s="28"/>
      <c r="H94" s="28"/>
      <c r="I94" s="25" t="s">
        <v>27</v>
      </c>
      <c r="J94" s="26" t="str">
        <f>E26</f>
        <v>vyplní uchádzač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hidden="1" customHeight="1">
      <c r="A96" s="28"/>
      <c r="B96" s="29"/>
      <c r="C96" s="111" t="s">
        <v>96</v>
      </c>
      <c r="D96" s="103"/>
      <c r="E96" s="103"/>
      <c r="F96" s="103"/>
      <c r="G96" s="103"/>
      <c r="H96" s="103"/>
      <c r="I96" s="103"/>
      <c r="J96" s="112" t="s">
        <v>97</v>
      </c>
      <c r="K96" s="103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hidden="1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hidden="1" customHeight="1">
      <c r="A98" s="28"/>
      <c r="B98" s="29"/>
      <c r="C98" s="113" t="s">
        <v>98</v>
      </c>
      <c r="D98" s="28"/>
      <c r="E98" s="28"/>
      <c r="F98" s="28"/>
      <c r="G98" s="28"/>
      <c r="H98" s="28"/>
      <c r="I98" s="28"/>
      <c r="J98" s="67">
        <f>J122</f>
        <v>0</v>
      </c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99</v>
      </c>
    </row>
    <row r="99" spans="1:47" s="9" customFormat="1" ht="24.9" hidden="1" customHeight="1">
      <c r="B99" s="114"/>
      <c r="D99" s="115" t="s">
        <v>100</v>
      </c>
      <c r="E99" s="116"/>
      <c r="F99" s="116"/>
      <c r="G99" s="116"/>
      <c r="H99" s="116"/>
      <c r="I99" s="116"/>
      <c r="J99" s="117">
        <f>J123</f>
        <v>0</v>
      </c>
      <c r="L99" s="114"/>
    </row>
    <row r="100" spans="1:47" s="10" customFormat="1" ht="19.95" hidden="1" customHeight="1">
      <c r="B100" s="118"/>
      <c r="D100" s="119" t="s">
        <v>269</v>
      </c>
      <c r="E100" s="120"/>
      <c r="F100" s="120"/>
      <c r="G100" s="120"/>
      <c r="H100" s="120"/>
      <c r="I100" s="120"/>
      <c r="J100" s="121">
        <f>J124</f>
        <v>0</v>
      </c>
      <c r="L100" s="118"/>
    </row>
    <row r="101" spans="1:47" s="2" customFormat="1" ht="21.75" hidden="1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47" s="2" customFormat="1" ht="6.9" hidden="1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47" hidden="1"/>
    <row r="104" spans="1:47" hidden="1"/>
    <row r="105" spans="1:47" hidden="1"/>
    <row r="106" spans="1:47" s="2" customFormat="1" ht="6.9" customHeight="1">
      <c r="A106" s="28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47" s="2" customFormat="1" ht="24.9" customHeight="1">
      <c r="A107" s="28"/>
      <c r="B107" s="29"/>
      <c r="C107" s="20" t="s">
        <v>104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47" s="2" customFormat="1" ht="6.9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47" s="2" customFormat="1" ht="12" customHeight="1">
      <c r="A109" s="28"/>
      <c r="B109" s="29"/>
      <c r="C109" s="25" t="s">
        <v>14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47" s="2" customFormat="1" ht="30" customHeight="1">
      <c r="A110" s="28"/>
      <c r="B110" s="29"/>
      <c r="C110" s="28"/>
      <c r="D110" s="28"/>
      <c r="E110" s="231" t="str">
        <f>E7</f>
        <v>REKONŠTRUKCIA TELOCVIČNE ZŠ V OBCI KAMIENKA - Rekonštrukcia havarijného stavu športovej podlahy telocvične ZŠsMŠ Kamienka</v>
      </c>
      <c r="F110" s="232"/>
      <c r="G110" s="232"/>
      <c r="H110" s="232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47" s="1" customFormat="1" ht="12" customHeight="1">
      <c r="B111" s="19"/>
      <c r="C111" s="25" t="s">
        <v>91</v>
      </c>
      <c r="L111" s="19"/>
    </row>
    <row r="112" spans="1:47" s="2" customFormat="1" ht="16.5" customHeight="1">
      <c r="A112" s="28"/>
      <c r="B112" s="29"/>
      <c r="C112" s="28"/>
      <c r="D112" s="28"/>
      <c r="E112" s="231" t="s">
        <v>92</v>
      </c>
      <c r="F112" s="230"/>
      <c r="G112" s="230"/>
      <c r="H112" s="230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93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28"/>
      <c r="D114" s="28"/>
      <c r="E114" s="221" t="str">
        <f>E11</f>
        <v>003 - Športové zariadenie</v>
      </c>
      <c r="F114" s="230"/>
      <c r="G114" s="230"/>
      <c r="H114" s="23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17</v>
      </c>
      <c r="D116" s="28"/>
      <c r="E116" s="28"/>
      <c r="F116" s="23" t="str">
        <f>F14</f>
        <v>Kamienka</v>
      </c>
      <c r="G116" s="28"/>
      <c r="H116" s="28"/>
      <c r="I116" s="25" t="s">
        <v>19</v>
      </c>
      <c r="J116" s="51" t="str">
        <f>IF(J14="","",J14)</f>
        <v>vyplní uchádzač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25.65" customHeight="1">
      <c r="A118" s="28"/>
      <c r="B118" s="29"/>
      <c r="C118" s="25" t="s">
        <v>20</v>
      </c>
      <c r="D118" s="28"/>
      <c r="E118" s="28"/>
      <c r="F118" s="23" t="str">
        <f>E17</f>
        <v>ZŠsMŠ Kamienka</v>
      </c>
      <c r="G118" s="28"/>
      <c r="H118" s="28"/>
      <c r="I118" s="25" t="s">
        <v>24</v>
      </c>
      <c r="J118" s="26" t="str">
        <f>E23</f>
        <v>Ing. Vladislav Slosarčik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15" customHeight="1">
      <c r="A119" s="28"/>
      <c r="B119" s="29"/>
      <c r="C119" s="25" t="s">
        <v>23</v>
      </c>
      <c r="D119" s="28"/>
      <c r="E119" s="28"/>
      <c r="F119" s="23" t="str">
        <f>IF(E20="","",E20)</f>
        <v>vyplní uchádzač</v>
      </c>
      <c r="G119" s="28"/>
      <c r="H119" s="28"/>
      <c r="I119" s="25" t="s">
        <v>27</v>
      </c>
      <c r="J119" s="26" t="str">
        <f>E26</f>
        <v>vyplní uchádzač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22"/>
      <c r="B121" s="123"/>
      <c r="C121" s="124" t="s">
        <v>105</v>
      </c>
      <c r="D121" s="125" t="s">
        <v>55</v>
      </c>
      <c r="E121" s="125" t="s">
        <v>51</v>
      </c>
      <c r="F121" s="125" t="s">
        <v>52</v>
      </c>
      <c r="G121" s="125" t="s">
        <v>106</v>
      </c>
      <c r="H121" s="125" t="s">
        <v>107</v>
      </c>
      <c r="I121" s="125" t="s">
        <v>108</v>
      </c>
      <c r="J121" s="126" t="s">
        <v>97</v>
      </c>
      <c r="K121" s="127" t="s">
        <v>109</v>
      </c>
      <c r="L121" s="128"/>
      <c r="M121" s="58" t="s">
        <v>1</v>
      </c>
      <c r="N121" s="59" t="s">
        <v>34</v>
      </c>
      <c r="O121" s="59" t="s">
        <v>110</v>
      </c>
      <c r="P121" s="59" t="s">
        <v>111</v>
      </c>
      <c r="Q121" s="59" t="s">
        <v>112</v>
      </c>
      <c r="R121" s="59" t="s">
        <v>113</v>
      </c>
      <c r="S121" s="59" t="s">
        <v>114</v>
      </c>
      <c r="T121" s="60" t="s">
        <v>115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</row>
    <row r="122" spans="1:65" s="2" customFormat="1" ht="22.8" customHeight="1">
      <c r="A122" s="28"/>
      <c r="B122" s="29"/>
      <c r="C122" s="65" t="s">
        <v>98</v>
      </c>
      <c r="D122" s="28"/>
      <c r="E122" s="28"/>
      <c r="F122" s="28"/>
      <c r="G122" s="28"/>
      <c r="H122" s="28"/>
      <c r="I122" s="28"/>
      <c r="J122" s="129">
        <f>BK122</f>
        <v>0</v>
      </c>
      <c r="K122" s="28"/>
      <c r="L122" s="29"/>
      <c r="M122" s="61"/>
      <c r="N122" s="52"/>
      <c r="O122" s="62"/>
      <c r="P122" s="130">
        <f>P123</f>
        <v>0.65102700000000002</v>
      </c>
      <c r="Q122" s="62"/>
      <c r="R122" s="130">
        <f>R123</f>
        <v>0.10946</v>
      </c>
      <c r="S122" s="62"/>
      <c r="T122" s="131">
        <f>T123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69</v>
      </c>
      <c r="AU122" s="16" t="s">
        <v>99</v>
      </c>
      <c r="BK122" s="132">
        <f>BK123</f>
        <v>0</v>
      </c>
    </row>
    <row r="123" spans="1:65" s="12" customFormat="1" ht="25.95" customHeight="1">
      <c r="B123" s="133"/>
      <c r="D123" s="134" t="s">
        <v>69</v>
      </c>
      <c r="E123" s="135" t="s">
        <v>116</v>
      </c>
      <c r="F123" s="135" t="s">
        <v>117</v>
      </c>
      <c r="J123" s="136">
        <f>BK123</f>
        <v>0</v>
      </c>
      <c r="L123" s="133"/>
      <c r="M123" s="137"/>
      <c r="N123" s="138"/>
      <c r="O123" s="138"/>
      <c r="P123" s="139">
        <f>P124</f>
        <v>0.65102700000000002</v>
      </c>
      <c r="Q123" s="138"/>
      <c r="R123" s="139">
        <f>R124</f>
        <v>0.10946</v>
      </c>
      <c r="S123" s="138"/>
      <c r="T123" s="140">
        <f>T124</f>
        <v>0</v>
      </c>
      <c r="AR123" s="134" t="s">
        <v>82</v>
      </c>
      <c r="AT123" s="141" t="s">
        <v>69</v>
      </c>
      <c r="AU123" s="141" t="s">
        <v>70</v>
      </c>
      <c r="AY123" s="134" t="s">
        <v>118</v>
      </c>
      <c r="BK123" s="142">
        <f>BK124</f>
        <v>0</v>
      </c>
    </row>
    <row r="124" spans="1:65" s="12" customFormat="1" ht="22.8" customHeight="1">
      <c r="B124" s="133"/>
      <c r="D124" s="134" t="s">
        <v>69</v>
      </c>
      <c r="E124" s="143" t="s">
        <v>270</v>
      </c>
      <c r="F124" s="143" t="s">
        <v>271</v>
      </c>
      <c r="J124" s="144">
        <f>BK124</f>
        <v>0</v>
      </c>
      <c r="L124" s="133"/>
      <c r="M124" s="137"/>
      <c r="N124" s="138"/>
      <c r="O124" s="138"/>
      <c r="P124" s="139">
        <f>SUM(P125:P129)</f>
        <v>0.65102700000000002</v>
      </c>
      <c r="Q124" s="138"/>
      <c r="R124" s="139">
        <f>SUM(R125:R129)</f>
        <v>0.10946</v>
      </c>
      <c r="S124" s="138"/>
      <c r="T124" s="140">
        <f>SUM(T125:T129)</f>
        <v>0</v>
      </c>
      <c r="AR124" s="134" t="s">
        <v>82</v>
      </c>
      <c r="AT124" s="141" t="s">
        <v>69</v>
      </c>
      <c r="AU124" s="141" t="s">
        <v>77</v>
      </c>
      <c r="AY124" s="134" t="s">
        <v>118</v>
      </c>
      <c r="BK124" s="142">
        <f>SUM(BK125:BK129)</f>
        <v>0</v>
      </c>
    </row>
    <row r="125" spans="1:65" s="2" customFormat="1" ht="44.25" customHeight="1">
      <c r="A125" s="28"/>
      <c r="B125" s="145"/>
      <c r="C125" s="146" t="s">
        <v>77</v>
      </c>
      <c r="D125" s="146" t="s">
        <v>121</v>
      </c>
      <c r="E125" s="147" t="s">
        <v>272</v>
      </c>
      <c r="F125" s="148" t="s">
        <v>273</v>
      </c>
      <c r="G125" s="149" t="s">
        <v>274</v>
      </c>
      <c r="H125" s="150">
        <v>1</v>
      </c>
      <c r="I125" s="151"/>
      <c r="J125" s="151">
        <f>ROUND(I125*H125,2)</f>
        <v>0</v>
      </c>
      <c r="K125" s="152"/>
      <c r="L125" s="29"/>
      <c r="M125" s="153" t="s">
        <v>1</v>
      </c>
      <c r="N125" s="154" t="s">
        <v>36</v>
      </c>
      <c r="O125" s="155">
        <v>0.29099999999999998</v>
      </c>
      <c r="P125" s="155">
        <f>O125*H125</f>
        <v>0.29099999999999998</v>
      </c>
      <c r="Q125" s="155">
        <v>4.4600000000000004E-3</v>
      </c>
      <c r="R125" s="155">
        <f>Q125*H125</f>
        <v>4.4600000000000004E-3</v>
      </c>
      <c r="S125" s="155">
        <v>0</v>
      </c>
      <c r="T125" s="156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7" t="s">
        <v>125</v>
      </c>
      <c r="AT125" s="157" t="s">
        <v>121</v>
      </c>
      <c r="AU125" s="157" t="s">
        <v>82</v>
      </c>
      <c r="AY125" s="16" t="s">
        <v>118</v>
      </c>
      <c r="BE125" s="158">
        <f>IF(N125="základná",J125,0)</f>
        <v>0</v>
      </c>
      <c r="BF125" s="158">
        <f>IF(N125="znížená",J125,0)</f>
        <v>0</v>
      </c>
      <c r="BG125" s="158">
        <f>IF(N125="zákl. prenesená",J125,0)</f>
        <v>0</v>
      </c>
      <c r="BH125" s="158">
        <f>IF(N125="zníž. prenesená",J125,0)</f>
        <v>0</v>
      </c>
      <c r="BI125" s="158">
        <f>IF(N125="nulová",J125,0)</f>
        <v>0</v>
      </c>
      <c r="BJ125" s="16" t="s">
        <v>82</v>
      </c>
      <c r="BK125" s="158">
        <f>ROUND(I125*H125,2)</f>
        <v>0</v>
      </c>
      <c r="BL125" s="16" t="s">
        <v>125</v>
      </c>
      <c r="BM125" s="157" t="s">
        <v>275</v>
      </c>
    </row>
    <row r="126" spans="1:65" s="13" customFormat="1">
      <c r="B126" s="159"/>
      <c r="D126" s="160" t="s">
        <v>127</v>
      </c>
      <c r="E126" s="161" t="s">
        <v>1</v>
      </c>
      <c r="F126" s="162" t="s">
        <v>77</v>
      </c>
      <c r="H126" s="163">
        <v>1</v>
      </c>
      <c r="L126" s="159"/>
      <c r="M126" s="164"/>
      <c r="N126" s="165"/>
      <c r="O126" s="165"/>
      <c r="P126" s="165"/>
      <c r="Q126" s="165"/>
      <c r="R126" s="165"/>
      <c r="S126" s="165"/>
      <c r="T126" s="166"/>
      <c r="AT126" s="161" t="s">
        <v>127</v>
      </c>
      <c r="AU126" s="161" t="s">
        <v>82</v>
      </c>
      <c r="AV126" s="13" t="s">
        <v>82</v>
      </c>
      <c r="AW126" s="13" t="s">
        <v>26</v>
      </c>
      <c r="AX126" s="13" t="s">
        <v>77</v>
      </c>
      <c r="AY126" s="161" t="s">
        <v>118</v>
      </c>
    </row>
    <row r="127" spans="1:65" s="2" customFormat="1" ht="55.5" customHeight="1">
      <c r="A127" s="28"/>
      <c r="B127" s="145"/>
      <c r="C127" s="167" t="s">
        <v>82</v>
      </c>
      <c r="D127" s="167" t="s">
        <v>129</v>
      </c>
      <c r="E127" s="168" t="s">
        <v>276</v>
      </c>
      <c r="F127" s="169" t="s">
        <v>277</v>
      </c>
      <c r="G127" s="170" t="s">
        <v>274</v>
      </c>
      <c r="H127" s="171">
        <v>1</v>
      </c>
      <c r="I127" s="172"/>
      <c r="J127" s="172">
        <f>ROUND(I127*H127,2)</f>
        <v>0</v>
      </c>
      <c r="K127" s="173"/>
      <c r="L127" s="174"/>
      <c r="M127" s="175" t="s">
        <v>1</v>
      </c>
      <c r="N127" s="176" t="s">
        <v>36</v>
      </c>
      <c r="O127" s="155">
        <v>0</v>
      </c>
      <c r="P127" s="155">
        <f>O127*H127</f>
        <v>0</v>
      </c>
      <c r="Q127" s="155">
        <v>0.105</v>
      </c>
      <c r="R127" s="155">
        <f>Q127*H127</f>
        <v>0.105</v>
      </c>
      <c r="S127" s="155">
        <v>0</v>
      </c>
      <c r="T127" s="156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7" t="s">
        <v>132</v>
      </c>
      <c r="AT127" s="157" t="s">
        <v>129</v>
      </c>
      <c r="AU127" s="157" t="s">
        <v>82</v>
      </c>
      <c r="AY127" s="16" t="s">
        <v>118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6" t="s">
        <v>82</v>
      </c>
      <c r="BK127" s="158">
        <f>ROUND(I127*H127,2)</f>
        <v>0</v>
      </c>
      <c r="BL127" s="16" t="s">
        <v>125</v>
      </c>
      <c r="BM127" s="157" t="s">
        <v>278</v>
      </c>
    </row>
    <row r="128" spans="1:65" s="13" customFormat="1" ht="20.399999999999999">
      <c r="B128" s="159"/>
      <c r="D128" s="160" t="s">
        <v>127</v>
      </c>
      <c r="E128" s="161" t="s">
        <v>1</v>
      </c>
      <c r="F128" s="162" t="s">
        <v>279</v>
      </c>
      <c r="H128" s="163">
        <v>1</v>
      </c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127</v>
      </c>
      <c r="AU128" s="161" t="s">
        <v>82</v>
      </c>
      <c r="AV128" s="13" t="s">
        <v>82</v>
      </c>
      <c r="AW128" s="13" t="s">
        <v>26</v>
      </c>
      <c r="AX128" s="13" t="s">
        <v>77</v>
      </c>
      <c r="AY128" s="161" t="s">
        <v>118</v>
      </c>
    </row>
    <row r="129" spans="1:65" s="2" customFormat="1" ht="21.75" customHeight="1">
      <c r="A129" s="28"/>
      <c r="B129" s="145"/>
      <c r="C129" s="146" t="s">
        <v>135</v>
      </c>
      <c r="D129" s="146" t="s">
        <v>121</v>
      </c>
      <c r="E129" s="147" t="s">
        <v>280</v>
      </c>
      <c r="F129" s="148" t="s">
        <v>281</v>
      </c>
      <c r="G129" s="149" t="s">
        <v>147</v>
      </c>
      <c r="H129" s="150">
        <v>0.109</v>
      </c>
      <c r="I129" s="151"/>
      <c r="J129" s="151">
        <f>ROUND(I129*H129,2)</f>
        <v>0</v>
      </c>
      <c r="K129" s="152"/>
      <c r="L129" s="29"/>
      <c r="M129" s="187" t="s">
        <v>1</v>
      </c>
      <c r="N129" s="188" t="s">
        <v>36</v>
      </c>
      <c r="O129" s="189">
        <v>3.3029999999999999</v>
      </c>
      <c r="P129" s="189">
        <f>O129*H129</f>
        <v>0.36002699999999999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7" t="s">
        <v>125</v>
      </c>
      <c r="AT129" s="157" t="s">
        <v>121</v>
      </c>
      <c r="AU129" s="157" t="s">
        <v>82</v>
      </c>
      <c r="AY129" s="16" t="s">
        <v>118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6" t="s">
        <v>82</v>
      </c>
      <c r="BK129" s="158">
        <f>ROUND(I129*H129,2)</f>
        <v>0</v>
      </c>
      <c r="BL129" s="16" t="s">
        <v>125</v>
      </c>
      <c r="BM129" s="157" t="s">
        <v>282</v>
      </c>
    </row>
    <row r="130" spans="1:65" s="2" customFormat="1" ht="6.9" customHeight="1">
      <c r="A130" s="28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9"/>
      <c r="M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</sheetData>
  <autoFilter ref="C121:K129" xr:uid="{00000000-0009-0000-0000-000003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001 - Športová podlaha</vt:lpstr>
      <vt:lpstr>002d - Podkladové vrstvy ...</vt:lpstr>
      <vt:lpstr>003 - Športové zariadenie</vt:lpstr>
      <vt:lpstr>'001 - Športová podlaha'!Názvy_tlače</vt:lpstr>
      <vt:lpstr>'002d - Podkladové vrstvy ...'!Názvy_tlače</vt:lpstr>
      <vt:lpstr>'003 - Športové zariadenie'!Názvy_tlače</vt:lpstr>
      <vt:lpstr>'Rekapitulácia stavby'!Názvy_tlače</vt:lpstr>
      <vt:lpstr>'001 - Športová podlaha'!Oblasť_tlače</vt:lpstr>
      <vt:lpstr>'002d - Podkladové vrstvy ...'!Oblasť_tlače</vt:lpstr>
      <vt:lpstr>'003 - Športové zariadenie'!Oblasť_tlače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12345-PC\12345</dc:creator>
  <cp:lastModifiedBy>Vladimír Margetaj</cp:lastModifiedBy>
  <dcterms:created xsi:type="dcterms:W3CDTF">2021-04-20T09:49:01Z</dcterms:created>
  <dcterms:modified xsi:type="dcterms:W3CDTF">2021-04-28T20:18:04Z</dcterms:modified>
</cp:coreProperties>
</file>